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99" firstSheet="1" activeTab="1"/>
  </bookViews>
  <sheets>
    <sheet name="Амортизация" sheetId="1" state="hidden" r:id="rId1"/>
    <sheet name="Примечание" sheetId="2" r:id="rId2"/>
    <sheet name="Общие сведения об организации" sheetId="3" r:id="rId3"/>
    <sheet name="стр.1,1- 1,2; 1,4" sheetId="4" r:id="rId4"/>
    <sheet name="стр.1.3" sheetId="5" r:id="rId5"/>
    <sheet name="стр.1.5" sheetId="6" r:id="rId6"/>
    <sheet name="стр.2.1" sheetId="7" r:id="rId7"/>
    <sheet name="стр.2.2-2.3" sheetId="8" r:id="rId8"/>
    <sheet name="стр.2.4" sheetId="9" r:id="rId9"/>
    <sheet name="стр.2.5" sheetId="10" r:id="rId10"/>
    <sheet name="стр.2.6" sheetId="11" r:id="rId11"/>
    <sheet name="стр.2.7" sheetId="12" r:id="rId12"/>
    <sheet name="стр.2.8" sheetId="13" r:id="rId13"/>
    <sheet name="стр.2.9" sheetId="14" r:id="rId14"/>
    <sheet name="стр.2.10" sheetId="15" r:id="rId15"/>
    <sheet name="стр.2.11" sheetId="16" r:id="rId16"/>
    <sheet name="стр.2.12" sheetId="17" r:id="rId17"/>
    <sheet name="стр.2.13" sheetId="18" r:id="rId18"/>
    <sheet name="Доходы" sheetId="19" r:id="rId19"/>
    <sheet name="Хранение" sheetId="20" r:id="rId20"/>
  </sheets>
  <externalReferences>
    <externalReference r:id="rId23"/>
  </externalReferences>
  <definedNames>
    <definedName name="Quarter2">'[1]TEHSHEET'!$H$2:$H$5</definedName>
    <definedName name="Years">'[1]TEHSHEET'!$E$4:$E$11</definedName>
  </definedNames>
  <calcPr fullCalcOnLoad="1"/>
</workbook>
</file>

<file path=xl/sharedStrings.xml><?xml version="1.0" encoding="utf-8"?>
<sst xmlns="http://schemas.openxmlformats.org/spreadsheetml/2006/main" count="651" uniqueCount="335">
  <si>
    <t>шт</t>
  </si>
  <si>
    <t xml:space="preserve">Всего      </t>
  </si>
  <si>
    <t xml:space="preserve">Марка автобуса     </t>
  </si>
  <si>
    <t>Андаре 1000</t>
  </si>
  <si>
    <t>Hundai UNIVERSE SPASE</t>
  </si>
  <si>
    <t>HIGER 6109</t>
  </si>
  <si>
    <t>HIGER 6119</t>
  </si>
  <si>
    <t>HIGER 6129</t>
  </si>
  <si>
    <t>Голаз - 52913</t>
  </si>
  <si>
    <t>Голаз - 52911</t>
  </si>
  <si>
    <t>Общий пробег в 2014 год, км.</t>
  </si>
  <si>
    <t>Вольво В10М65</t>
  </si>
  <si>
    <t>Лиаз 525623-01</t>
  </si>
  <si>
    <t>2036,2037,2038,2039,2566</t>
  </si>
  <si>
    <t>2506,2550,2551</t>
  </si>
  <si>
    <t>2503,2504,2088,2089,2557,2562,2563,2561</t>
  </si>
  <si>
    <t>2552,2553,2554,2556</t>
  </si>
  <si>
    <t>2533,2544,2086</t>
  </si>
  <si>
    <t>2508,2509,2510</t>
  </si>
  <si>
    <t>Амортизация на 1 км.пробега</t>
  </si>
  <si>
    <t>Гаражный номер</t>
  </si>
  <si>
    <t>Сумма амортизации за 2014 год</t>
  </si>
  <si>
    <t>В заявке</t>
  </si>
  <si>
    <t>час.</t>
  </si>
  <si>
    <t>1.</t>
  </si>
  <si>
    <t>руб.</t>
  </si>
  <si>
    <t>1.1.</t>
  </si>
  <si>
    <t>1.3.</t>
  </si>
  <si>
    <t>1.4.</t>
  </si>
  <si>
    <t>1.5.</t>
  </si>
  <si>
    <t>2.</t>
  </si>
  <si>
    <t>3.</t>
  </si>
  <si>
    <t>ед.</t>
  </si>
  <si>
    <t xml:space="preserve">Руководитель организации </t>
  </si>
  <si>
    <t>(индивидуальный предприниматель)</t>
  </si>
  <si>
    <t>МП</t>
  </si>
  <si>
    <t>2.3</t>
  </si>
  <si>
    <t>руб./час.</t>
  </si>
  <si>
    <t>Приложение 2</t>
  </si>
  <si>
    <t>Субъект РФ</t>
  </si>
  <si>
    <t>Является ли данное юридическое лицо подразделением(филиалом) другой организации</t>
  </si>
  <si>
    <t>ИНН</t>
  </si>
  <si>
    <t>КПП</t>
  </si>
  <si>
    <t>Муниципальный район</t>
  </si>
  <si>
    <t>Муниципальное образование</t>
  </si>
  <si>
    <t>Режим налогообложения</t>
  </si>
  <si>
    <t>Общий</t>
  </si>
  <si>
    <t>ЕНВД</t>
  </si>
  <si>
    <t>УСН (доходы)</t>
  </si>
  <si>
    <t>УСН (доходы-расходы)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</si>
  <si>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</si>
  <si>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</si>
  <si>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</si>
  <si>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</si>
  <si>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</si>
  <si>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</si>
  <si>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</si>
  <si>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</si>
  <si>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</si>
  <si>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</si>
  <si>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Ставропольский край</t>
  </si>
  <si>
    <t xml:space="preserve"> указать:  да или нет</t>
  </si>
  <si>
    <t>№ п/п</t>
  </si>
  <si>
    <t>Наименование показателей</t>
  </si>
  <si>
    <t>Ед. изм.</t>
  </si>
  <si>
    <t>ТЕХНИКО-ЭКОНОМИЧЕСКИЕ ПОКАЗАТЕЛИ</t>
  </si>
  <si>
    <t>Общая площадь спец. стоянки</t>
  </si>
  <si>
    <t>Количество задержанных ТС</t>
  </si>
  <si>
    <t>Количество стояночных мест</t>
  </si>
  <si>
    <t>Среднее время хранения одного ТС</t>
  </si>
  <si>
    <t>Количество оплаченных полных часов хранения задержанных ТС</t>
  </si>
  <si>
    <t>тыс.час</t>
  </si>
  <si>
    <t xml:space="preserve">СЕБЕСТОИМОСТЬ </t>
  </si>
  <si>
    <t>2.1.</t>
  </si>
  <si>
    <t>Амортизация основных средств</t>
  </si>
  <si>
    <t>тыс.руб.</t>
  </si>
  <si>
    <t>2.2.</t>
  </si>
  <si>
    <t>Оплата труда</t>
  </si>
  <si>
    <t>2.2.1</t>
  </si>
  <si>
    <t>Отчисления на социальные нужды</t>
  </si>
  <si>
    <t>2.4.</t>
  </si>
  <si>
    <t>Спецодежда, инструмент, инвентарь</t>
  </si>
  <si>
    <t>2.5.</t>
  </si>
  <si>
    <t>Обеспечение территорией для хранения задержанного ТС</t>
  </si>
  <si>
    <t>2.6.</t>
  </si>
  <si>
    <t>Обеспечение технического контроля территории</t>
  </si>
  <si>
    <t>2.7.</t>
  </si>
  <si>
    <t>Налоги и сборы, плата за негативное воздействие на окружающую среду</t>
  </si>
  <si>
    <t>2.8.</t>
  </si>
  <si>
    <t xml:space="preserve">2.9. </t>
  </si>
  <si>
    <t>Проценты за пользование заемными средствами</t>
  </si>
  <si>
    <t>2.10.</t>
  </si>
  <si>
    <t xml:space="preserve">Обеспечение возможности владельцев задержанных ТС вносить </t>
  </si>
  <si>
    <t>оплату за  задержанных ТС</t>
  </si>
  <si>
    <t>2.11</t>
  </si>
  <si>
    <t xml:space="preserve">Страхование отвественности за вред, приченный задержанному ТС при хранении, в т.ч хищения </t>
  </si>
  <si>
    <t>2.12.</t>
  </si>
  <si>
    <t>Иные расходы</t>
  </si>
  <si>
    <t>ИТОГО РАСХОДЫ (не включая безнадежные долги)</t>
  </si>
  <si>
    <t>2.13.</t>
  </si>
  <si>
    <t>тыс. руб.</t>
  </si>
  <si>
    <t>3.1.</t>
  </si>
  <si>
    <t>ВСЕГО РАСХОДОВ (с учетом безнадежных долгов)</t>
  </si>
  <si>
    <t>4.</t>
  </si>
  <si>
    <t>Базовый уровень тарифов  на    хранение    задержанных ТС                                                                                                   (Категория  B  и  D массой до 3,5 тонны )</t>
  </si>
  <si>
    <t>4.1.</t>
  </si>
  <si>
    <t>Базовые уровни тарифов  на    хранение    задержанных ТС, в т.ч.:</t>
  </si>
  <si>
    <t>4.2.</t>
  </si>
  <si>
    <t xml:space="preserve">Категория A с k = 0,5                 </t>
  </si>
  <si>
    <t>4.3.</t>
  </si>
  <si>
    <t>Категория  B  и  D массой до 3,5 тонны с k =1</t>
  </si>
  <si>
    <t>4.4.</t>
  </si>
  <si>
    <t>Категория  D  массой более  3,5 тонны, С и Е с k=2</t>
  </si>
  <si>
    <t>4.5.</t>
  </si>
  <si>
    <t>Негабаритные   транспортные   средства  c k=3</t>
  </si>
  <si>
    <t>Справочно: установленный тариф РТК Ставропольского края</t>
  </si>
  <si>
    <t>руб./ час</t>
  </si>
  <si>
    <t>Безнадежные долги ( не более 2% от затрат)</t>
  </si>
  <si>
    <t>Содержание аппарата управления (не более 15% от затрат)</t>
  </si>
  <si>
    <t xml:space="preserve"> а в случае их учета на балансе лизингополучателя, - лизинговые платежи за вычетом суммы амортизации по этому имуществу.</t>
  </si>
  <si>
    <t xml:space="preserve">либо лизинговые платежи при условии приобретения данных основных средств за счет лизинга и их учете на балансе у лизинговой компании, </t>
  </si>
  <si>
    <t xml:space="preserve">В случае приобретения основных средств за счет лизинга, кредита, займа, величина процентов по финансированию </t>
  </si>
  <si>
    <t>не должна превышать проценты по долговым обязательствам, включаемые в состав затрат в целях налогообложения</t>
  </si>
  <si>
    <t xml:space="preserve"> исходя из положений пункта 1.2 части 1 статьи 269 Налогового кодекса Российской Федерации </t>
  </si>
  <si>
    <t xml:space="preserve">Затраты на амортизацию основных средств, обеспечивающих хранение и технический контроль территории, </t>
  </si>
  <si>
    <t>Затраты на оплату труда персонала, осуществляющего прием и выдачу транспортного средства, а также охрану территории.</t>
  </si>
  <si>
    <t xml:space="preserve">Затраты на спецодежду определяются с учетом нормативов, определенных приказом Минздравсоцразвития России от 22.06.2009 N 357н </t>
  </si>
  <si>
    <t>"Об утверждении Типовых норм бесплатной выдачи специальной одежды, специальной обуви</t>
  </si>
  <si>
    <t>и других средств индивидуальной защиты работникам, занятым на работах с вредными и (или) опасными условиями труда,</t>
  </si>
  <si>
    <t>а также на работах, выполняемых в особых температурных условиях или связанных с загрязнением"</t>
  </si>
  <si>
    <t>(зарегистрирован Минюстом России 01.09.2009, регистрационный N 14683), с изменениями, внесенными приказом Минтруда России от 20.02.2014 N 103н</t>
  </si>
  <si>
    <t>(зарегистрирован Минюстом России 15.05.2014, регистрационный N 32284).</t>
  </si>
  <si>
    <t>Затраты на отчисления на социальные нужды в части персонала, осуществляющего прием и выдачу транспортного средства,</t>
  </si>
  <si>
    <t>Затраты на спецодежду, инструмент, инвентарь, используемые персоналом при обеспечении хранения задержанных транспортных средств</t>
  </si>
  <si>
    <t>в том числе обеспечение помещениями (расходы на аренду определяются исходя из</t>
  </si>
  <si>
    <t>амортизации и налога на имущество, коммунальные услуги),</t>
  </si>
  <si>
    <t>а также затраты на обустройство и содержание территории и ремонт основных средств,</t>
  </si>
  <si>
    <t>Затраты на обеспечение технического контроля территории (освещение и видеонаблюдение),</t>
  </si>
  <si>
    <t>используемых при хранении задержанных транспортных средств.</t>
  </si>
  <si>
    <t>а также плата за негативное воздействие на окружающую среду в размере нормативных выбросов.</t>
  </si>
  <si>
    <t>содержание аппарата управления, в доле, относящейся на хранение задержанного транспортного средства</t>
  </si>
  <si>
    <t>в соответствии с учетной политикой, в том числе расходы на оплату труда, отчисления на социальные нужды,</t>
  </si>
  <si>
    <t>обеспечение помещениями (расходы на аренду, определенные исходя из амортизации и налога на имущество, коммунальные услуги, услуги связи),</t>
  </si>
  <si>
    <t>ремонт и обслуживание организационной техники, программное обеспечение и его поддержка,</t>
  </si>
  <si>
    <t>не превышающем проценты по долговым обязательствам, включаемые в состав затрат в целях налогообложения</t>
  </si>
  <si>
    <t>исходя из положений пункта 1.2 части 1 статьи 269 Налогового кодекса Российской Федерации</t>
  </si>
  <si>
    <t>(Собрание законодательства Российской Федерации, 2002, N 22, ст. 2026; 2013, N 52 (часть I), ст. 6985).</t>
  </si>
  <si>
    <t>Затраты на проценты за пользование заемными средствами, включаемые в затраты в размере,</t>
  </si>
  <si>
    <t xml:space="preserve">Затраты на безнадежные долги в размере, не превышающем двух процентов от затрат исполнителей услуг, </t>
  </si>
  <si>
    <t xml:space="preserve">Затраты на иные расходы, обязанность несения которых предусмотрена законодательством Российской Федерации </t>
  </si>
  <si>
    <t xml:space="preserve"> в связи с осуществлением деятельности по хранению задержанных транспортных средств.</t>
  </si>
  <si>
    <t>учтенных органом регулирования при определении базового уровня тарифов.</t>
  </si>
  <si>
    <t>Затраты на страхование ответственности за вред, причиненный задержанному транспортному средству при хранении, в том числе в случае хищения.</t>
  </si>
  <si>
    <t>Затраты на обеспечение возможности владельцев задержанных транспортных средств вносить оплату за хранение задержанных транспортных средств.</t>
  </si>
  <si>
    <t>указанные затраты не должны превышать 15% затрат исполнителей услуг,учтенных органом регулирования в тарифах.</t>
  </si>
  <si>
    <t>Затраты на налоги и сборы согласно законодательству о налогах и сборах Российской Федерации,</t>
  </si>
  <si>
    <t>Затраты на обеспечение территорией для хранения задержанных транспортных средств.</t>
  </si>
  <si>
    <t>в том числе обязательное социальное страхование от несчастных случаев на производстве и профессиональных заболеваний.</t>
  </si>
  <si>
    <t>(Собрание законодательства Российской Федерации, 2002, N 22, ст. 2026; 2013, N 52 (часть I), ст. 6985.</t>
  </si>
  <si>
    <t>№</t>
  </si>
  <si>
    <t>Тип транспортного средства</t>
  </si>
  <si>
    <t xml:space="preserve">Факт </t>
  </si>
  <si>
    <t>План</t>
  </si>
  <si>
    <t xml:space="preserve">1.  </t>
  </si>
  <si>
    <t xml:space="preserve">Категория A                               </t>
  </si>
  <si>
    <t xml:space="preserve">2.  </t>
  </si>
  <si>
    <t xml:space="preserve">Категория B и D массой до 3,5 тонны       </t>
  </si>
  <si>
    <t xml:space="preserve">3.  </t>
  </si>
  <si>
    <t xml:space="preserve">Категория D массой более 3,5 тонны, C и E </t>
  </si>
  <si>
    <t xml:space="preserve">4.  </t>
  </si>
  <si>
    <t xml:space="preserve">Негабаритные транспортные средства        </t>
  </si>
  <si>
    <t xml:space="preserve">5.  </t>
  </si>
  <si>
    <t xml:space="preserve">ИТОГО транспортных средств                </t>
  </si>
  <si>
    <t>Ед.</t>
  </si>
  <si>
    <t>изм.</t>
  </si>
  <si>
    <t>Показатели</t>
  </si>
  <si>
    <t xml:space="preserve">Общая  площадь  специализированной стоянки                           </t>
  </si>
  <si>
    <t xml:space="preserve">Количество стояночных мест        </t>
  </si>
  <si>
    <t>Среднее  время   хранения   одного</t>
  </si>
  <si>
    <t xml:space="preserve">транспортного средства            </t>
  </si>
  <si>
    <t>час</t>
  </si>
  <si>
    <t>1.2</t>
  </si>
  <si>
    <t>Наименование</t>
  </si>
  <si>
    <t>Норма амортизац.</t>
  </si>
  <si>
    <t xml:space="preserve">Итого       </t>
  </si>
  <si>
    <t>профессии</t>
  </si>
  <si>
    <t>чел.</t>
  </si>
  <si>
    <t>Среднемесячная</t>
  </si>
  <si>
    <t xml:space="preserve">зарплата на  </t>
  </si>
  <si>
    <t>1 работающего,</t>
  </si>
  <si>
    <t>Норма</t>
  </si>
  <si>
    <t>расхода</t>
  </si>
  <si>
    <t>Цена за ед.,</t>
  </si>
  <si>
    <t xml:space="preserve">Итого                   </t>
  </si>
  <si>
    <t>месяц</t>
  </si>
  <si>
    <t>январь</t>
  </si>
  <si>
    <t>февраль</t>
  </si>
  <si>
    <t>март</t>
  </si>
  <si>
    <t>апрель</t>
  </si>
  <si>
    <t>5.</t>
  </si>
  <si>
    <t>6.</t>
  </si>
  <si>
    <t>7.</t>
  </si>
  <si>
    <t>8.</t>
  </si>
  <si>
    <t>9.</t>
  </si>
  <si>
    <t>10.</t>
  </si>
  <si>
    <t>11.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</si>
  <si>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</si>
  <si>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</si>
  <si>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</si>
  <si>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</si>
  <si>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</si>
  <si>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</si>
  <si>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</si>
  <si>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</si>
  <si>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</si>
  <si>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Отчисления </t>
  </si>
  <si>
    <t xml:space="preserve">Наименование </t>
  </si>
  <si>
    <t>Годовой фонд</t>
  </si>
  <si>
    <t xml:space="preserve">оплаты труда, </t>
  </si>
  <si>
    <t>на социальные</t>
  </si>
  <si>
    <t xml:space="preserve"> нужды за год,</t>
  </si>
  <si>
    <t>Затраты за год,</t>
  </si>
  <si>
    <t>Наименование  налога и сбора</t>
  </si>
  <si>
    <t>ВНИМАНИЕ!</t>
  </si>
  <si>
    <t>2.1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</si>
  <si>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</si>
  <si>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</si>
  <si>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</si>
  <si>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</si>
  <si>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</si>
  <si>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</si>
  <si>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</si>
  <si>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</si>
  <si>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</si>
  <si>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1.3</t>
  </si>
  <si>
    <t>1.5</t>
  </si>
  <si>
    <t>1.1-1.2; 1.4</t>
  </si>
  <si>
    <r>
      <t xml:space="preserve">Телефон  РТК Ставропольского края : </t>
    </r>
    <r>
      <rPr>
        <b/>
        <sz val="14"/>
        <color indexed="10"/>
        <rFont val="Times New Roman"/>
        <family val="1"/>
      </rPr>
      <t>8-8652-24-34-41</t>
    </r>
  </si>
  <si>
    <t>Топоркова Валентина Викторовна</t>
  </si>
  <si>
    <t>Расчет тарифов на хранение задержанных транспортных средств</t>
  </si>
  <si>
    <t xml:space="preserve">Расчет тарифов на хранение задержанных транспортных средств </t>
  </si>
  <si>
    <t xml:space="preserve">Дата    ввода </t>
  </si>
  <si>
    <t>Сумма амортизац. отчислений за год,</t>
  </si>
  <si>
    <t>Наименование основных</t>
  </si>
  <si>
    <t>фондов</t>
  </si>
  <si>
    <t xml:space="preserve"> в эксплуа-тацию</t>
  </si>
  <si>
    <t>Балансовая стоимость,</t>
  </si>
  <si>
    <t>Числен-</t>
  </si>
  <si>
    <t>ность,</t>
  </si>
  <si>
    <t>Доходы по видам деятельности</t>
  </si>
  <si>
    <t>Виды деятельности</t>
  </si>
  <si>
    <t>Перемещение</t>
  </si>
  <si>
    <t>Хранение</t>
  </si>
  <si>
    <t>Заполняются только желтые ячейки страниц!</t>
  </si>
  <si>
    <r>
      <rPr>
        <sz val="14"/>
        <color indexed="8"/>
        <rFont val="Times New Roman"/>
        <family val="1"/>
      </rPr>
      <t>соответствуют строкам расчета тарифов на хранение задержанных транспортных средств</t>
    </r>
    <r>
      <rPr>
        <sz val="14"/>
        <color indexed="30"/>
        <rFont val="Times New Roman"/>
        <family val="1"/>
      </rPr>
      <t xml:space="preserve"> </t>
    </r>
    <r>
      <rPr>
        <b/>
        <sz val="14"/>
        <color indexed="53"/>
        <rFont val="Times New Roman"/>
        <family val="1"/>
      </rPr>
      <t>(страница "Хранение")</t>
    </r>
  </si>
  <si>
    <r>
      <rPr>
        <sz val="14"/>
        <color indexed="8"/>
        <rFont val="Times New Roman"/>
        <family val="1"/>
      </rPr>
      <t>Обратите внимание</t>
    </r>
    <r>
      <rPr>
        <sz val="14"/>
        <color indexed="17"/>
        <rFont val="Times New Roman"/>
        <family val="1"/>
      </rPr>
      <t xml:space="preserve"> </t>
    </r>
    <r>
      <rPr>
        <b/>
        <sz val="14"/>
        <color indexed="17"/>
        <rFont val="Times New Roman"/>
        <family val="1"/>
      </rPr>
      <t>на единицы измерения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каждой странице!</t>
    </r>
  </si>
  <si>
    <r>
      <rPr>
        <sz val="14"/>
        <color indexed="8"/>
        <rFont val="Times New Roman"/>
        <family val="1"/>
      </rPr>
      <t xml:space="preserve">Органиция ( или индивидуальный предприниматель) могут </t>
    </r>
    <r>
      <rPr>
        <sz val="14"/>
        <color indexed="30"/>
        <rFont val="Times New Roman"/>
        <family val="1"/>
      </rPr>
      <t xml:space="preserve"> </t>
    </r>
    <r>
      <rPr>
        <b/>
        <sz val="14"/>
        <color indexed="30"/>
        <rFont val="Times New Roman"/>
        <family val="1"/>
      </rPr>
      <t xml:space="preserve">самостоятельно дополнить  расчетами и  примечаниями </t>
    </r>
    <r>
      <rPr>
        <sz val="14"/>
        <color indexed="30"/>
        <rFont val="Times New Roman"/>
        <family val="1"/>
      </rPr>
      <t>!</t>
    </r>
  </si>
  <si>
    <t>Заполняются  желтые ячейки страницы!</t>
  </si>
  <si>
    <t xml:space="preserve"> нужды,</t>
  </si>
  <si>
    <t>%</t>
  </si>
  <si>
    <t>Заполняются желтые ячейки страницы!</t>
  </si>
  <si>
    <t xml:space="preserve"> Страница "Хранение" расчитывается автомотически после заполнения всех страниц !</t>
  </si>
  <si>
    <r>
      <t xml:space="preserve">отчислений,        </t>
    </r>
    <r>
      <rPr>
        <sz val="14"/>
        <color indexed="17"/>
        <rFont val="Times New Roman"/>
        <family val="1"/>
      </rPr>
      <t xml:space="preserve"> %</t>
    </r>
  </si>
  <si>
    <t>2.2-2.3</t>
  </si>
  <si>
    <t>регистарции транспортных средств</t>
  </si>
  <si>
    <t xml:space="preserve">данные из журнала </t>
  </si>
  <si>
    <t>или иным способом, предусмотренным учетной политикой организации (ИП).</t>
  </si>
  <si>
    <r>
      <t xml:space="preserve">Распределение накладных расходов по видам деятельности осуществляется </t>
    </r>
    <r>
      <rPr>
        <b/>
        <sz val="14"/>
        <color indexed="10"/>
        <rFont val="Times New Roman"/>
        <family val="1"/>
      </rPr>
      <t>пропорционально доле дохода от услуг по данному виду деятельности</t>
    </r>
    <r>
      <rPr>
        <sz val="14"/>
        <color indexed="8"/>
        <rFont val="Times New Roman"/>
        <family val="1"/>
      </rPr>
      <t xml:space="preserve"> в суммарном объеме всех доходов  организации (ИП) </t>
    </r>
  </si>
  <si>
    <r>
      <t>Наименование организации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или                           ФИО  индивидуального предпринимателя</t>
    </r>
  </si>
  <si>
    <t xml:space="preserve">Страницы </t>
  </si>
  <si>
    <t>тыс. кв.м</t>
  </si>
  <si>
    <t>Шлагбаум</t>
  </si>
  <si>
    <t>Навес</t>
  </si>
  <si>
    <t>Забор</t>
  </si>
  <si>
    <t>Асфальт</t>
  </si>
  <si>
    <t>Видеонаблюдение (установка)</t>
  </si>
  <si>
    <t>Помещение (вагончик)</t>
  </si>
  <si>
    <t>Примечание</t>
  </si>
  <si>
    <t>12.</t>
  </si>
  <si>
    <t>13.</t>
  </si>
  <si>
    <t>Количество</t>
  </si>
  <si>
    <t>Аренда</t>
  </si>
  <si>
    <t xml:space="preserve">Наименование  </t>
  </si>
  <si>
    <t>Освещение</t>
  </si>
  <si>
    <t>Видеонаблюдение (обслуживание)</t>
  </si>
  <si>
    <t>Коммунальные услуги</t>
  </si>
  <si>
    <t>Обустройство территории (уборка от снега)</t>
  </si>
  <si>
    <t>Ремонт основных средств</t>
  </si>
  <si>
    <t>Связь</t>
  </si>
  <si>
    <t>Уборка территории (от сорняков)</t>
  </si>
  <si>
    <t>Кол-во в год</t>
  </si>
  <si>
    <t xml:space="preserve">Налог </t>
  </si>
  <si>
    <t>Указать форму налообложения</t>
  </si>
  <si>
    <t>Плата за негативное воздействие на окружающую среду</t>
  </si>
  <si>
    <t>Услуги связи</t>
  </si>
  <si>
    <t>Ремонт и обслуживание орг.техники</t>
  </si>
  <si>
    <t>Программное обеспечение и поддержка</t>
  </si>
  <si>
    <t>Техническое обслуживание терминала</t>
  </si>
  <si>
    <t>Услуги банка</t>
  </si>
  <si>
    <r>
      <t xml:space="preserve">Перед заполнением шаблона "Хранение" необходимо переименовать файл </t>
    </r>
    <r>
      <rPr>
        <b/>
        <sz val="14"/>
        <color indexed="30"/>
        <rFont val="Times New Roman"/>
        <family val="1"/>
      </rPr>
      <t xml:space="preserve">шаблона с наименованием организации ( ИП)  и датой заполнения шаблона </t>
    </r>
    <r>
      <rPr>
        <sz val="14"/>
        <color indexed="8"/>
        <rFont val="Times New Roman"/>
        <family val="1"/>
      </rPr>
      <t>(например: Хранение-ИП Сидоров В.И.-01.07.2020)!</t>
    </r>
  </si>
  <si>
    <r>
      <t xml:space="preserve">Затраты за год, </t>
    </r>
    <r>
      <rPr>
        <sz val="14"/>
        <color indexed="17"/>
        <rFont val="Times New Roman"/>
        <family val="1"/>
      </rPr>
      <t>тыс.руб.</t>
    </r>
  </si>
  <si>
    <r>
      <t xml:space="preserve">Затраты, </t>
    </r>
    <r>
      <rPr>
        <sz val="14"/>
        <color indexed="17"/>
        <rFont val="Times New Roman"/>
        <family val="1"/>
      </rPr>
      <t>тыс.руб.</t>
    </r>
  </si>
  <si>
    <r>
      <t xml:space="preserve">Месяц, </t>
    </r>
    <r>
      <rPr>
        <sz val="14"/>
        <color indexed="17"/>
        <rFont val="Times New Roman"/>
        <family val="1"/>
      </rPr>
      <t>тыс.руб.</t>
    </r>
  </si>
  <si>
    <r>
      <t xml:space="preserve">Год, </t>
    </r>
    <r>
      <rPr>
        <sz val="14"/>
        <color indexed="17"/>
        <rFont val="Times New Roman"/>
        <family val="1"/>
      </rPr>
      <t>тыс.руб.</t>
    </r>
  </si>
  <si>
    <r>
      <t xml:space="preserve">Затраты , </t>
    </r>
    <r>
      <rPr>
        <sz val="14"/>
        <color indexed="17"/>
        <rFont val="Times New Roman"/>
        <family val="1"/>
      </rPr>
      <t>тыс.руб</t>
    </r>
    <r>
      <rPr>
        <sz val="14"/>
        <color indexed="17"/>
        <rFont val="Times New Roman"/>
        <family val="1"/>
      </rPr>
      <t>.</t>
    </r>
  </si>
  <si>
    <r>
      <t xml:space="preserve">Месяц, </t>
    </r>
    <r>
      <rPr>
        <sz val="14"/>
        <color indexed="17"/>
        <rFont val="Times New Roman"/>
        <family val="1"/>
      </rPr>
      <t>руб.</t>
    </r>
  </si>
  <si>
    <r>
      <t>Год,</t>
    </r>
    <r>
      <rPr>
        <sz val="14"/>
        <color indexed="17"/>
        <rFont val="Times New Roman"/>
        <family val="1"/>
      </rPr>
      <t xml:space="preserve"> тыс.руб.</t>
    </r>
  </si>
  <si>
    <r>
      <t>Месяц,</t>
    </r>
    <r>
      <rPr>
        <sz val="14"/>
        <color indexed="17"/>
        <rFont val="Times New Roman"/>
        <family val="1"/>
      </rPr>
      <t xml:space="preserve"> руб.</t>
    </r>
  </si>
  <si>
    <r>
      <t xml:space="preserve">Год, </t>
    </r>
    <r>
      <rPr>
        <sz val="14"/>
        <color indexed="17"/>
        <rFont val="Times New Roman"/>
        <family val="1"/>
      </rPr>
      <t>тыс.ру</t>
    </r>
    <r>
      <rPr>
        <sz val="14"/>
        <color indexed="17"/>
        <rFont val="Times New Roman"/>
        <family val="1"/>
      </rPr>
      <t>б.</t>
    </r>
  </si>
  <si>
    <r>
      <t>Затраты за год,</t>
    </r>
    <r>
      <rPr>
        <sz val="14"/>
        <color indexed="17"/>
        <rFont val="Times New Roman"/>
        <family val="1"/>
      </rPr>
      <t xml:space="preserve"> тыс.руб.</t>
    </r>
  </si>
  <si>
    <r>
      <t>Затраты за год,</t>
    </r>
    <r>
      <rPr>
        <sz val="14"/>
        <color indexed="17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тыс.руб.</t>
    </r>
  </si>
  <si>
    <r>
      <t>Затраты за год,</t>
    </r>
    <r>
      <rPr>
        <sz val="14"/>
        <color indexed="17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тыс.руб.</t>
    </r>
  </si>
  <si>
    <r>
      <t>Доходы за год,</t>
    </r>
    <r>
      <rPr>
        <sz val="14"/>
        <color indexed="17"/>
        <rFont val="Times New Roman"/>
        <family val="1"/>
      </rPr>
      <t xml:space="preserve"> </t>
    </r>
    <r>
      <rPr>
        <sz val="14"/>
        <color indexed="17"/>
        <rFont val="Times New Roman"/>
        <family val="1"/>
      </rPr>
      <t>тыс.руб.</t>
    </r>
  </si>
  <si>
    <r>
      <t xml:space="preserve">Доля , </t>
    </r>
    <r>
      <rPr>
        <sz val="14"/>
        <color indexed="17"/>
        <rFont val="Times New Roman"/>
        <family val="1"/>
      </rPr>
      <t>%</t>
    </r>
  </si>
  <si>
    <t>Вневедомственная охрана ( кнопка вызова)</t>
  </si>
  <si>
    <t>Аренда для АУП</t>
  </si>
  <si>
    <t>Оплата труда АУП</t>
  </si>
  <si>
    <t>Отчисления на социальные нужды АУП</t>
  </si>
  <si>
    <t>кв.м</t>
  </si>
  <si>
    <t xml:space="preserve">Страхование </t>
  </si>
  <si>
    <t>Средняя ЗП охранника</t>
  </si>
  <si>
    <t>Охранник-приемщик</t>
  </si>
  <si>
    <t>Зеленые яцейки рассчитываются автоматически!</t>
  </si>
  <si>
    <r>
      <t xml:space="preserve"> Страница "Хранение" рассчитывается </t>
    </r>
    <r>
      <rPr>
        <b/>
        <sz val="14"/>
        <color indexed="10"/>
        <rFont val="Times New Roman"/>
        <family val="1"/>
      </rPr>
      <t>автоматически</t>
    </r>
    <r>
      <rPr>
        <sz val="14"/>
        <color indexed="8"/>
        <rFont val="Times New Roman"/>
        <family val="1"/>
      </rPr>
      <t xml:space="preserve"> после заполнения всех страниц !</t>
    </r>
  </si>
  <si>
    <r>
      <t xml:space="preserve">Органиция (ИП) могут  </t>
    </r>
    <r>
      <rPr>
        <b/>
        <sz val="14"/>
        <color indexed="30"/>
        <rFont val="Times New Roman"/>
        <family val="1"/>
      </rPr>
      <t>самостоятельно дополнить эти страницы  расчетами и  примечаниями !</t>
    </r>
  </si>
  <si>
    <r>
      <t xml:space="preserve">и рассчитываются с учетом представленных организацией (ИП) </t>
    </r>
    <r>
      <rPr>
        <b/>
        <sz val="14"/>
        <color indexed="53"/>
        <rFont val="Times New Roman"/>
        <family val="1"/>
      </rPr>
      <t>обосновывающих материалов !</t>
    </r>
  </si>
  <si>
    <t>(указать наименование организации, ФИО индивидуального предпринимателя)</t>
  </si>
  <si>
    <r>
      <rPr>
        <sz val="14"/>
        <color indexed="8"/>
        <rFont val="Times New Roman"/>
        <family val="1"/>
      </rPr>
      <t xml:space="preserve">Органиция (или индивидуальный предприниматель) могут </t>
    </r>
    <r>
      <rPr>
        <sz val="14"/>
        <color indexed="30"/>
        <rFont val="Times New Roman"/>
        <family val="1"/>
      </rPr>
      <t xml:space="preserve"> </t>
    </r>
    <r>
      <rPr>
        <b/>
        <sz val="14"/>
        <color indexed="30"/>
        <rFont val="Times New Roman"/>
        <family val="1"/>
      </rPr>
      <t xml:space="preserve">самостоятельно дополнить  расчетами и  примечаниями </t>
    </r>
    <r>
      <rPr>
        <sz val="14"/>
        <color indexed="30"/>
        <rFont val="Times New Roman"/>
        <family val="1"/>
      </rPr>
      <t>!</t>
    </r>
  </si>
  <si>
    <t xml:space="preserve">Период регулирования </t>
  </si>
  <si>
    <t>Период регулирования 2021</t>
  </si>
  <si>
    <t>Факт 2020</t>
  </si>
  <si>
    <t>План 2022</t>
  </si>
  <si>
    <t>Колганова Дарья Викторовна</t>
  </si>
  <si>
    <t>Гузик Надежда Николаевна</t>
  </si>
  <si>
    <r>
      <t xml:space="preserve">Направить  </t>
    </r>
    <r>
      <rPr>
        <b/>
        <sz val="16"/>
        <color indexed="10"/>
        <rFont val="Times New Roman"/>
        <family val="1"/>
      </rPr>
      <t>в срок до 13 сентября 2021 года</t>
    </r>
    <r>
      <rPr>
        <sz val="14"/>
        <color indexed="8"/>
        <rFont val="Times New Roman"/>
        <family val="1"/>
      </rPr>
      <t xml:space="preserve"> шаблон  расчёта  тарифов на хранение задержанных транспортных средств</t>
    </r>
    <r>
      <rPr>
        <sz val="14"/>
        <color indexed="8"/>
        <rFont val="Times New Roman"/>
        <family val="1"/>
      </rPr>
      <t xml:space="preserve"> в электронном виде   по адресу: </t>
    </r>
    <r>
      <rPr>
        <b/>
        <i/>
        <u val="single"/>
        <sz val="14"/>
        <color indexed="10"/>
        <rFont val="Times New Roman"/>
        <family val="1"/>
      </rPr>
      <t xml:space="preserve">toporkova@rtk.stavregion.ru, kolganova@rtk.stavregion.ru, guzik_n@rtk.stavregion.ru </t>
    </r>
    <r>
      <rPr>
        <sz val="14"/>
        <color indexed="8"/>
        <rFont val="Times New Roman"/>
        <family val="1"/>
      </rPr>
      <t xml:space="preserve">а также на бумажном носителе с приложением обосновывающих материалов.  Шаблон для обязательного заполнения и копия настоящего письма размещены на официальном сайте РТК Ставропольского края </t>
    </r>
    <r>
      <rPr>
        <b/>
        <i/>
        <u val="single"/>
        <sz val="14"/>
        <color indexed="10"/>
        <rFont val="Times New Roman"/>
        <family val="1"/>
      </rPr>
      <t xml:space="preserve">www.tarif26.ru </t>
    </r>
    <r>
      <rPr>
        <b/>
        <i/>
        <sz val="14"/>
        <color indexed="10"/>
        <rFont val="Times New Roman"/>
        <family val="1"/>
      </rPr>
      <t>в разделе «Транспорт и социальная сфера» -</t>
    </r>
    <r>
      <rPr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«Перемещение и хранение задержанных транспортных средств»;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</si>
</sst>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#,##0.0"/>
    <numFmt numFmtId="182" formatCode="0.0000"/>
    <numFmt numFmtId="183" formatCode="#,##0.000"/>
    <numFmt numFmtId="184" formatCode="0.000000"/>
    <numFmt numFmtId="185" formatCode="#,##0.0000"/>
    <numFmt numFmtId="186" formatCode="0.000000000"/>
    <numFmt numFmtId="187" formatCode="0.0000000000"/>
    <numFmt numFmtId="188" formatCode="0.00000000"/>
    <numFmt numFmtId="189" formatCode="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.000_р_._-;\-* #,##0.000_р_._-;_-* &quot;-&quot;???_р_._-;_-@_-"/>
    <numFmt numFmtId="194" formatCode="_-* #,##0.0000_р_._-;\-* #,##0.0000_р_._-;_-* &quot;-&quot;???_р_._-;_-@_-"/>
    <numFmt numFmtId="195" formatCode="_-* #,##0.00_р_._-;\-* #,##0.00_р_._-;_-* &quot;-&quot;???_р_._-;_-@_-"/>
    <numFmt numFmtId="196" formatCode="_-* #,##0_р_._-;\-* #,##0_р_._-;_-* &quot;-&quot;??_р_._-;_-@_-"/>
    <numFmt numFmtId="197" formatCode="_-* #,##0.0_р_._-;\-* #,##0.0_р_._-;_-* &quot;-&quot;?_р_._-;_-@_-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0_р_._-;\-* #,##0.00000_р_._-;_-* &quot;-&quot;??_р_._-;_-@_-"/>
    <numFmt numFmtId="201" formatCode="#,##0.00_ ;\-#,##0.00\ 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indexed="36"/>
      <name val="Calibri"/>
      <family val="2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4"/>
      <color rgb="FF00B050"/>
      <name val="Times New Roman"/>
      <family val="1"/>
    </font>
    <font>
      <sz val="14"/>
      <color theme="1"/>
      <name val="Calibri"/>
      <family val="2"/>
    </font>
    <font>
      <b/>
      <sz val="14"/>
      <color rgb="FF00B050"/>
      <name val="Times New Roman"/>
      <family val="1"/>
    </font>
    <font>
      <i/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4"/>
      <color theme="7" tint="-0.24997000396251678"/>
      <name val="Times New Roman"/>
      <family val="1"/>
    </font>
    <font>
      <sz val="11"/>
      <color theme="7" tint="-0.24997000396251678"/>
      <name val="Calibri"/>
      <family val="2"/>
    </font>
    <font>
      <b/>
      <sz val="14"/>
      <color theme="1" tint="0.14996999502182007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2" fillId="0" borderId="0" xfId="53" applyFont="1">
      <alignment/>
      <protection/>
    </xf>
    <xf numFmtId="0" fontId="83" fillId="0" borderId="0" xfId="0" applyFont="1" applyAlignment="1">
      <alignment/>
    </xf>
    <xf numFmtId="0" fontId="84" fillId="0" borderId="11" xfId="0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left"/>
    </xf>
    <xf numFmtId="181" fontId="17" fillId="0" borderId="13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85" fillId="33" borderId="19" xfId="0" applyFont="1" applyFill="1" applyBorder="1" applyAlignment="1">
      <alignment horizontal="left" vertical="top" wrapText="1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84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 horizontal="center"/>
    </xf>
    <xf numFmtId="49" fontId="17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7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49" fontId="17" fillId="0" borderId="16" xfId="0" applyNumberFormat="1" applyFont="1" applyBorder="1" applyAlignment="1">
      <alignment horizontal="left"/>
    </xf>
    <xf numFmtId="0" fontId="17" fillId="33" borderId="16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33" borderId="25" xfId="0" applyFont="1" applyFill="1" applyBorder="1" applyAlignment="1">
      <alignment/>
    </xf>
    <xf numFmtId="0" fontId="84" fillId="7" borderId="12" xfId="0" applyFont="1" applyFill="1" applyBorder="1" applyAlignment="1">
      <alignment/>
    </xf>
    <xf numFmtId="0" fontId="84" fillId="7" borderId="13" xfId="0" applyFont="1" applyFill="1" applyBorder="1" applyAlignment="1">
      <alignment/>
    </xf>
    <xf numFmtId="0" fontId="17" fillId="7" borderId="13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84" fillId="0" borderId="25" xfId="0" applyFont="1" applyBorder="1" applyAlignment="1">
      <alignment horizontal="left"/>
    </xf>
    <xf numFmtId="0" fontId="85" fillId="33" borderId="26" xfId="0" applyFont="1" applyFill="1" applyBorder="1" applyAlignment="1">
      <alignment horizontal="left" vertical="top" wrapText="1"/>
    </xf>
    <xf numFmtId="0" fontId="85" fillId="33" borderId="13" xfId="0" applyFont="1" applyFill="1" applyBorder="1" applyAlignment="1">
      <alignment horizontal="center" vertical="center" wrapText="1"/>
    </xf>
    <xf numFmtId="0" fontId="84" fillId="0" borderId="25" xfId="0" applyFont="1" applyBorder="1" applyAlignment="1">
      <alignment/>
    </xf>
    <xf numFmtId="49" fontId="84" fillId="13" borderId="25" xfId="0" applyNumberFormat="1" applyFont="1" applyFill="1" applyBorder="1" applyAlignment="1">
      <alignment/>
    </xf>
    <xf numFmtId="0" fontId="84" fillId="13" borderId="13" xfId="0" applyFont="1" applyFill="1" applyBorder="1" applyAlignment="1">
      <alignment/>
    </xf>
    <xf numFmtId="0" fontId="85" fillId="13" borderId="13" xfId="0" applyFont="1" applyFill="1" applyBorder="1" applyAlignment="1">
      <alignment horizontal="center" vertical="center" wrapText="1"/>
    </xf>
    <xf numFmtId="2" fontId="84" fillId="13" borderId="13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15" fillId="0" borderId="0" xfId="53" applyFont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9" fillId="0" borderId="0" xfId="53" applyFont="1">
      <alignment/>
      <protection/>
    </xf>
    <xf numFmtId="0" fontId="15" fillId="0" borderId="0" xfId="53" applyFont="1" applyAlignment="1">
      <alignment horizontal="justify"/>
      <protection/>
    </xf>
    <xf numFmtId="201" fontId="18" fillId="0" borderId="27" xfId="0" applyNumberFormat="1" applyFont="1" applyFill="1" applyBorder="1" applyAlignment="1" applyProtection="1">
      <alignment horizontal="center"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42" applyFont="1" applyAlignment="1" applyProtection="1">
      <alignment/>
      <protection/>
    </xf>
    <xf numFmtId="16" fontId="88" fillId="0" borderId="0" xfId="0" applyNumberFormat="1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5" fillId="0" borderId="25" xfId="0" applyFont="1" applyBorder="1" applyAlignment="1">
      <alignment vertical="center" wrapText="1"/>
    </xf>
    <xf numFmtId="0" fontId="85" fillId="0" borderId="28" xfId="0" applyFont="1" applyBorder="1" applyAlignment="1">
      <alignment horizontal="center" vertical="center" wrapText="1"/>
    </xf>
    <xf numFmtId="0" fontId="85" fillId="0" borderId="28" xfId="0" applyFont="1" applyBorder="1" applyAlignment="1">
      <alignment vertical="center" wrapText="1"/>
    </xf>
    <xf numFmtId="0" fontId="94" fillId="0" borderId="0" xfId="0" applyFont="1" applyAlignment="1">
      <alignment horizontal="justify" vertical="center"/>
    </xf>
    <xf numFmtId="0" fontId="85" fillId="0" borderId="25" xfId="0" applyFont="1" applyBorder="1" applyAlignment="1">
      <alignment horizontal="center" vertical="center" wrapText="1"/>
    </xf>
    <xf numFmtId="0" fontId="85" fillId="0" borderId="21" xfId="0" applyFont="1" applyBorder="1" applyAlignment="1">
      <alignment vertical="center" wrapText="1"/>
    </xf>
    <xf numFmtId="0" fontId="81" fillId="0" borderId="0" xfId="0" applyFont="1" applyAlignment="1">
      <alignment/>
    </xf>
    <xf numFmtId="0" fontId="95" fillId="0" borderId="0" xfId="0" applyFont="1" applyAlignment="1">
      <alignment/>
    </xf>
    <xf numFmtId="0" fontId="85" fillId="0" borderId="16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96" fillId="0" borderId="0" xfId="0" applyFont="1" applyAlignment="1">
      <alignment/>
    </xf>
    <xf numFmtId="0" fontId="85" fillId="0" borderId="12" xfId="0" applyFont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3" fillId="0" borderId="0" xfId="0" applyFont="1" applyAlignment="1">
      <alignment horizontal="right"/>
    </xf>
    <xf numFmtId="0" fontId="85" fillId="0" borderId="0" xfId="0" applyFont="1" applyAlignment="1">
      <alignment/>
    </xf>
    <xf numFmtId="49" fontId="98" fillId="0" borderId="0" xfId="0" applyNumberFormat="1" applyFont="1" applyAlignment="1">
      <alignment/>
    </xf>
    <xf numFmtId="0" fontId="85" fillId="0" borderId="0" xfId="0" applyFont="1" applyAlignment="1">
      <alignment vertical="top"/>
    </xf>
    <xf numFmtId="0" fontId="85" fillId="0" borderId="0" xfId="0" applyFont="1" applyAlignment="1">
      <alignment horizontal="justify" vertical="top"/>
    </xf>
    <xf numFmtId="0" fontId="89" fillId="0" borderId="0" xfId="0" applyFont="1" applyAlignment="1">
      <alignment horizontal="justify" vertic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85" fillId="0" borderId="29" xfId="0" applyFont="1" applyBorder="1" applyAlignment="1">
      <alignment horizontal="center" vertical="top" wrapText="1"/>
    </xf>
    <xf numFmtId="0" fontId="85" fillId="0" borderId="28" xfId="0" applyFont="1" applyBorder="1" applyAlignment="1">
      <alignment horizontal="center" vertical="top" wrapText="1"/>
    </xf>
    <xf numFmtId="0" fontId="85" fillId="0" borderId="25" xfId="0" applyFont="1" applyBorder="1" applyAlignment="1">
      <alignment horizontal="center" vertical="top" wrapText="1"/>
    </xf>
    <xf numFmtId="0" fontId="100" fillId="0" borderId="28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1" fillId="0" borderId="12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5" fillId="0" borderId="11" xfId="0" applyFont="1" applyBorder="1" applyAlignment="1">
      <alignment horizontal="center" vertical="top" wrapText="1"/>
    </xf>
    <xf numFmtId="0" fontId="85" fillId="0" borderId="25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85" fillId="31" borderId="28" xfId="0" applyFont="1" applyFill="1" applyBorder="1" applyAlignment="1">
      <alignment vertical="center" wrapText="1"/>
    </xf>
    <xf numFmtId="179" fontId="85" fillId="31" borderId="28" xfId="0" applyNumberFormat="1" applyFont="1" applyFill="1" applyBorder="1" applyAlignment="1">
      <alignment horizontal="center" vertical="center" wrapText="1"/>
    </xf>
    <xf numFmtId="0" fontId="85" fillId="0" borderId="24" xfId="0" applyFont="1" applyBorder="1" applyAlignment="1">
      <alignment vertical="center" wrapText="1"/>
    </xf>
    <xf numFmtId="0" fontId="0" fillId="0" borderId="21" xfId="0" applyBorder="1" applyAlignment="1">
      <alignment/>
    </xf>
    <xf numFmtId="179" fontId="85" fillId="34" borderId="28" xfId="0" applyNumberFormat="1" applyFont="1" applyFill="1" applyBorder="1" applyAlignment="1">
      <alignment horizontal="center" vertical="center" wrapText="1"/>
    </xf>
    <xf numFmtId="0" fontId="85" fillId="31" borderId="0" xfId="0" applyFont="1" applyFill="1" applyAlignment="1">
      <alignment/>
    </xf>
    <xf numFmtId="49" fontId="102" fillId="0" borderId="0" xfId="0" applyNumberFormat="1" applyFont="1" applyAlignment="1">
      <alignment/>
    </xf>
    <xf numFmtId="49" fontId="85" fillId="0" borderId="0" xfId="0" applyNumberFormat="1" applyFont="1" applyAlignment="1">
      <alignment/>
    </xf>
    <xf numFmtId="49" fontId="88" fillId="0" borderId="0" xfId="0" applyNumberFormat="1" applyFont="1" applyAlignment="1">
      <alignment/>
    </xf>
    <xf numFmtId="0" fontId="0" fillId="31" borderId="0" xfId="0" applyFill="1" applyAlignment="1">
      <alignment/>
    </xf>
    <xf numFmtId="0" fontId="0" fillId="33" borderId="0" xfId="0" applyFill="1" applyAlignment="1">
      <alignment/>
    </xf>
    <xf numFmtId="179" fontId="85" fillId="31" borderId="12" xfId="0" applyNumberFormat="1" applyFont="1" applyFill="1" applyBorder="1" applyAlignment="1">
      <alignment horizontal="center"/>
    </xf>
    <xf numFmtId="0" fontId="85" fillId="0" borderId="30" xfId="0" applyFont="1" applyBorder="1" applyAlignment="1">
      <alignment horizontal="center" vertical="center" wrapText="1"/>
    </xf>
    <xf numFmtId="4" fontId="84" fillId="34" borderId="13" xfId="0" applyNumberFormat="1" applyFont="1" applyFill="1" applyBorder="1" applyAlignment="1">
      <alignment horizontal="center"/>
    </xf>
    <xf numFmtId="201" fontId="103" fillId="0" borderId="31" xfId="0" applyNumberFormat="1" applyFont="1" applyFill="1" applyBorder="1" applyAlignment="1" applyProtection="1">
      <alignment horizontal="center"/>
      <protection/>
    </xf>
    <xf numFmtId="0" fontId="104" fillId="0" borderId="31" xfId="0" applyFont="1" applyFill="1" applyBorder="1" applyAlignment="1">
      <alignment horizontal="center"/>
    </xf>
    <xf numFmtId="0" fontId="85" fillId="33" borderId="0" xfId="0" applyFont="1" applyFill="1" applyAlignment="1">
      <alignment/>
    </xf>
    <xf numFmtId="0" fontId="85" fillId="0" borderId="28" xfId="0" applyFont="1" applyBorder="1" applyAlignment="1">
      <alignment horizontal="center" vertical="center" wrapText="1"/>
    </xf>
    <xf numFmtId="0" fontId="85" fillId="31" borderId="28" xfId="0" applyFont="1" applyFill="1" applyBorder="1" applyAlignment="1">
      <alignment horizontal="center" vertical="center" wrapText="1"/>
    </xf>
    <xf numFmtId="0" fontId="84" fillId="31" borderId="12" xfId="0" applyFont="1" applyFill="1" applyBorder="1" applyAlignment="1">
      <alignment horizontal="center" vertical="center" wrapText="1"/>
    </xf>
    <xf numFmtId="0" fontId="85" fillId="31" borderId="0" xfId="0" applyFont="1" applyFill="1" applyAlignment="1">
      <alignment/>
    </xf>
    <xf numFmtId="0" fontId="0" fillId="33" borderId="0" xfId="0" applyFill="1" applyAlignment="1">
      <alignment/>
    </xf>
    <xf numFmtId="0" fontId="84" fillId="31" borderId="25" xfId="0" applyFont="1" applyFill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179" fontId="17" fillId="34" borderId="15" xfId="0" applyNumberFormat="1" applyFont="1" applyFill="1" applyBorder="1" applyAlignment="1">
      <alignment horizontal="center"/>
    </xf>
    <xf numFmtId="179" fontId="17" fillId="34" borderId="22" xfId="0" applyNumberFormat="1" applyFont="1" applyFill="1" applyBorder="1" applyAlignment="1">
      <alignment horizontal="center"/>
    </xf>
    <xf numFmtId="179" fontId="17" fillId="34" borderId="32" xfId="0" applyNumberFormat="1" applyFont="1" applyFill="1" applyBorder="1" applyAlignment="1">
      <alignment horizontal="center"/>
    </xf>
    <xf numFmtId="179" fontId="17" fillId="34" borderId="17" xfId="0" applyNumberFormat="1" applyFont="1" applyFill="1" applyBorder="1" applyAlignment="1">
      <alignment horizontal="center"/>
    </xf>
    <xf numFmtId="179" fontId="17" fillId="34" borderId="16" xfId="0" applyNumberFormat="1" applyFont="1" applyFill="1" applyBorder="1" applyAlignment="1">
      <alignment horizontal="center"/>
    </xf>
    <xf numFmtId="179" fontId="85" fillId="34" borderId="16" xfId="0" applyNumberFormat="1" applyFont="1" applyFill="1" applyBorder="1" applyAlignment="1">
      <alignment horizontal="center"/>
    </xf>
    <xf numFmtId="179" fontId="17" fillId="34" borderId="21" xfId="0" applyNumberFormat="1" applyFont="1" applyFill="1" applyBorder="1" applyAlignment="1">
      <alignment horizontal="center"/>
    </xf>
    <xf numFmtId="179" fontId="17" fillId="34" borderId="24" xfId="0" applyNumberFormat="1" applyFont="1" applyFill="1" applyBorder="1" applyAlignment="1">
      <alignment horizontal="center"/>
    </xf>
    <xf numFmtId="179" fontId="17" fillId="34" borderId="33" xfId="0" applyNumberFormat="1" applyFont="1" applyFill="1" applyBorder="1" applyAlignment="1">
      <alignment horizontal="center"/>
    </xf>
    <xf numFmtId="179" fontId="17" fillId="34" borderId="34" xfId="0" applyNumberFormat="1" applyFont="1" applyFill="1" applyBorder="1" applyAlignment="1">
      <alignment horizontal="center"/>
    </xf>
    <xf numFmtId="2" fontId="84" fillId="33" borderId="13" xfId="0" applyNumberFormat="1" applyFont="1" applyFill="1" applyBorder="1" applyAlignment="1">
      <alignment horizontal="center"/>
    </xf>
    <xf numFmtId="178" fontId="84" fillId="33" borderId="12" xfId="0" applyNumberFormat="1" applyFont="1" applyFill="1" applyBorder="1" applyAlignment="1">
      <alignment horizontal="center"/>
    </xf>
    <xf numFmtId="4" fontId="84" fillId="33" borderId="13" xfId="0" applyNumberFormat="1" applyFont="1" applyFill="1" applyBorder="1" applyAlignment="1">
      <alignment horizontal="center"/>
    </xf>
    <xf numFmtId="0" fontId="85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0" borderId="0" xfId="0" applyAlignment="1">
      <alignment horizontal="center" vertical="top"/>
    </xf>
    <xf numFmtId="0" fontId="105" fillId="0" borderId="30" xfId="0" applyFont="1" applyBorder="1" applyAlignment="1">
      <alignment/>
    </xf>
    <xf numFmtId="0" fontId="106" fillId="0" borderId="30" xfId="0" applyFont="1" applyBorder="1" applyAlignment="1">
      <alignment/>
    </xf>
    <xf numFmtId="0" fontId="106" fillId="0" borderId="0" xfId="0" applyFont="1" applyBorder="1" applyAlignment="1">
      <alignment/>
    </xf>
    <xf numFmtId="2" fontId="85" fillId="34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56" applyFont="1" applyBorder="1" applyAlignment="1" applyProtection="1">
      <alignment horizontal="center" wrapText="1"/>
      <protection/>
    </xf>
    <xf numFmtId="0" fontId="31" fillId="35" borderId="0" xfId="59" applyNumberFormat="1" applyFont="1" applyFill="1" applyBorder="1" applyAlignment="1" applyProtection="1">
      <alignment horizontal="center" vertical="center" wrapText="1"/>
      <protection/>
    </xf>
    <xf numFmtId="49" fontId="19" fillId="35" borderId="0" xfId="59" applyNumberFormat="1" applyFont="1" applyFill="1" applyBorder="1" applyAlignment="1" applyProtection="1">
      <alignment horizontal="center" vertical="center" wrapText="1"/>
      <protection/>
    </xf>
    <xf numFmtId="0" fontId="19" fillId="35" borderId="0" xfId="56" applyFont="1" applyFill="1" applyBorder="1" applyAlignment="1" applyProtection="1">
      <alignment horizontal="center" vertical="center" wrapText="1"/>
      <protection/>
    </xf>
    <xf numFmtId="0" fontId="19" fillId="35" borderId="35" xfId="57" applyFont="1" applyFill="1" applyBorder="1" applyAlignment="1" applyProtection="1">
      <alignment horizontal="right" vertical="center"/>
      <protection/>
    </xf>
    <xf numFmtId="49" fontId="19" fillId="35" borderId="35" xfId="59" applyNumberFormat="1" applyFont="1" applyFill="1" applyBorder="1" applyAlignment="1" applyProtection="1">
      <alignment horizontal="right" vertical="center"/>
      <protection/>
    </xf>
    <xf numFmtId="0" fontId="89" fillId="35" borderId="35" xfId="57" applyFont="1" applyFill="1" applyBorder="1" applyAlignment="1" applyProtection="1">
      <alignment horizontal="right" vertical="center"/>
      <protection/>
    </xf>
    <xf numFmtId="0" fontId="31" fillId="35" borderId="35" xfId="57" applyFont="1" applyFill="1" applyBorder="1" applyAlignment="1" applyProtection="1">
      <alignment horizontal="right" vertical="center" wrapText="1"/>
      <protection/>
    </xf>
    <xf numFmtId="0" fontId="19" fillId="0" borderId="0" xfId="56" applyFont="1" applyBorder="1" applyAlignment="1" applyProtection="1">
      <alignment horizontal="right" vertical="center" wrapText="1"/>
      <protection/>
    </xf>
    <xf numFmtId="49" fontId="31" fillId="35" borderId="35" xfId="58" applyNumberFormat="1" applyFont="1" applyFill="1" applyBorder="1" applyAlignment="1" applyProtection="1">
      <alignment horizontal="right" vertical="center" wrapText="1"/>
      <protection/>
    </xf>
    <xf numFmtId="49" fontId="31" fillId="35" borderId="0" xfId="59" applyNumberFormat="1" applyFont="1" applyFill="1" applyBorder="1" applyAlignment="1" applyProtection="1">
      <alignment horizontal="right" vertical="center" wrapText="1"/>
      <protection/>
    </xf>
    <xf numFmtId="0" fontId="31" fillId="35" borderId="35" xfId="59" applyNumberFormat="1" applyFont="1" applyFill="1" applyBorder="1" applyAlignment="1" applyProtection="1">
      <alignment horizontal="right" vertical="center" wrapText="1"/>
      <protection/>
    </xf>
    <xf numFmtId="0" fontId="31" fillId="35" borderId="0" xfId="59" applyNumberFormat="1" applyFont="1" applyFill="1" applyBorder="1" applyAlignment="1" applyProtection="1">
      <alignment horizontal="right" vertical="center" wrapText="1"/>
      <protection/>
    </xf>
    <xf numFmtId="0" fontId="85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2" fillId="0" borderId="0" xfId="0" applyFont="1" applyAlignment="1">
      <alignment/>
    </xf>
    <xf numFmtId="0" fontId="85" fillId="34" borderId="0" xfId="0" applyFont="1" applyFill="1" applyAlignment="1">
      <alignment/>
    </xf>
    <xf numFmtId="181" fontId="85" fillId="31" borderId="28" xfId="0" applyNumberFormat="1" applyFont="1" applyFill="1" applyBorder="1" applyAlignment="1">
      <alignment horizontal="center" vertical="center" wrapText="1"/>
    </xf>
    <xf numFmtId="3" fontId="85" fillId="31" borderId="28" xfId="0" applyNumberFormat="1" applyFont="1" applyFill="1" applyBorder="1" applyAlignment="1">
      <alignment horizontal="center" vertical="center" wrapText="1"/>
    </xf>
    <xf numFmtId="3" fontId="85" fillId="34" borderId="28" xfId="0" applyNumberFormat="1" applyFont="1" applyFill="1" applyBorder="1" applyAlignment="1">
      <alignment horizontal="center" vertical="center" wrapText="1"/>
    </xf>
    <xf numFmtId="183" fontId="85" fillId="31" borderId="28" xfId="0" applyNumberFormat="1" applyFont="1" applyFill="1" applyBorder="1" applyAlignment="1">
      <alignment horizontal="center" vertical="center" wrapText="1"/>
    </xf>
    <xf numFmtId="183" fontId="85" fillId="34" borderId="28" xfId="0" applyNumberFormat="1" applyFont="1" applyFill="1" applyBorder="1" applyAlignment="1">
      <alignment horizontal="center" vertical="center" wrapText="1"/>
    </xf>
    <xf numFmtId="3" fontId="17" fillId="34" borderId="17" xfId="0" applyNumberFormat="1" applyFont="1" applyFill="1" applyBorder="1" applyAlignment="1">
      <alignment horizontal="center"/>
    </xf>
    <xf numFmtId="3" fontId="17" fillId="34" borderId="16" xfId="0" applyNumberFormat="1" applyFont="1" applyFill="1" applyBorder="1" applyAlignment="1">
      <alignment horizontal="center"/>
    </xf>
    <xf numFmtId="0" fontId="84" fillId="31" borderId="28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183" fontId="85" fillId="33" borderId="0" xfId="0" applyNumberFormat="1" applyFont="1" applyFill="1" applyBorder="1" applyAlignment="1">
      <alignment horizontal="center" vertical="center" wrapText="1"/>
    </xf>
    <xf numFmtId="183" fontId="85" fillId="31" borderId="12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183" fontId="85" fillId="0" borderId="28" xfId="0" applyNumberFormat="1" applyFont="1" applyBorder="1" applyAlignment="1">
      <alignment horizontal="center" vertical="center" wrapText="1"/>
    </xf>
    <xf numFmtId="4" fontId="85" fillId="31" borderId="28" xfId="0" applyNumberFormat="1" applyFont="1" applyFill="1" applyBorder="1" applyAlignment="1">
      <alignment horizontal="center" vertical="center" wrapText="1"/>
    </xf>
    <xf numFmtId="183" fontId="85" fillId="34" borderId="12" xfId="0" applyNumberFormat="1" applyFont="1" applyFill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183" fontId="85" fillId="33" borderId="12" xfId="0" applyNumberFormat="1" applyFont="1" applyFill="1" applyBorder="1" applyAlignment="1">
      <alignment horizontal="center" vertical="center"/>
    </xf>
    <xf numFmtId="0" fontId="85" fillId="31" borderId="12" xfId="57" applyFont="1" applyFill="1" applyBorder="1" applyAlignment="1" applyProtection="1">
      <alignment horizontal="left" vertical="center"/>
      <protection/>
    </xf>
    <xf numFmtId="183" fontId="85" fillId="31" borderId="12" xfId="0" applyNumberFormat="1" applyFont="1" applyFill="1" applyBorder="1" applyAlignment="1">
      <alignment horizontal="center" vertical="center" wrapText="1"/>
    </xf>
    <xf numFmtId="0" fontId="19" fillId="33" borderId="0" xfId="57" applyFont="1" applyFill="1" applyBorder="1" applyAlignment="1" applyProtection="1">
      <alignment horizontal="left" vertical="center"/>
      <protection/>
    </xf>
    <xf numFmtId="183" fontId="85" fillId="31" borderId="25" xfId="0" applyNumberFormat="1" applyFont="1" applyFill="1" applyBorder="1" applyAlignment="1">
      <alignment horizontal="center" vertical="center" wrapText="1"/>
    </xf>
    <xf numFmtId="4" fontId="85" fillId="34" borderId="28" xfId="0" applyNumberFormat="1" applyFont="1" applyFill="1" applyBorder="1" applyAlignment="1">
      <alignment horizontal="center" vertical="center" wrapText="1"/>
    </xf>
    <xf numFmtId="183" fontId="16" fillId="7" borderId="13" xfId="0" applyNumberFormat="1" applyFont="1" applyFill="1" applyBorder="1" applyAlignment="1">
      <alignment horizontal="center"/>
    </xf>
    <xf numFmtId="183" fontId="17" fillId="34" borderId="13" xfId="0" applyNumberFormat="1" applyFont="1" applyFill="1" applyBorder="1" applyAlignment="1">
      <alignment horizontal="center"/>
    </xf>
    <xf numFmtId="183" fontId="84" fillId="7" borderId="13" xfId="0" applyNumberFormat="1" applyFont="1" applyFill="1" applyBorder="1" applyAlignment="1">
      <alignment horizontal="center"/>
    </xf>
    <xf numFmtId="181" fontId="17" fillId="34" borderId="15" xfId="0" applyNumberFormat="1" applyFont="1" applyFill="1" applyBorder="1" applyAlignment="1">
      <alignment horizontal="center" vertical="center"/>
    </xf>
    <xf numFmtId="181" fontId="17" fillId="34" borderId="22" xfId="0" applyNumberFormat="1" applyFont="1" applyFill="1" applyBorder="1" applyAlignment="1">
      <alignment horizontal="center" vertical="center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6" xfId="0" applyNumberFormat="1" applyFont="1" applyFill="1" applyBorder="1" applyAlignment="1">
      <alignment horizontal="center" vertical="center"/>
    </xf>
    <xf numFmtId="183" fontId="17" fillId="34" borderId="36" xfId="0" applyNumberFormat="1" applyFont="1" applyFill="1" applyBorder="1" applyAlignment="1">
      <alignment horizontal="center" vertical="center"/>
    </xf>
    <xf numFmtId="183" fontId="17" fillId="34" borderId="20" xfId="0" applyNumberFormat="1" applyFont="1" applyFill="1" applyBorder="1" applyAlignment="1">
      <alignment horizontal="center" vertical="center"/>
    </xf>
    <xf numFmtId="2" fontId="85" fillId="34" borderId="1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85" fillId="0" borderId="11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vertical="center" wrapText="1"/>
    </xf>
    <xf numFmtId="0" fontId="101" fillId="0" borderId="12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179" fontId="85" fillId="34" borderId="12" xfId="0" applyNumberFormat="1" applyFont="1" applyFill="1" applyBorder="1" applyAlignment="1">
      <alignment horizontal="center" vertical="center" wrapText="1"/>
    </xf>
    <xf numFmtId="4" fontId="85" fillId="31" borderId="13" xfId="0" applyNumberFormat="1" applyFont="1" applyFill="1" applyBorder="1" applyAlignment="1">
      <alignment horizontal="center" vertical="center" wrapText="1"/>
    </xf>
    <xf numFmtId="179" fontId="85" fillId="34" borderId="13" xfId="0" applyNumberFormat="1" applyFont="1" applyFill="1" applyBorder="1" applyAlignment="1">
      <alignment horizontal="center" vertical="center"/>
    </xf>
    <xf numFmtId="0" fontId="85" fillId="34" borderId="28" xfId="0" applyFont="1" applyFill="1" applyBorder="1" applyAlignment="1">
      <alignment horizontal="center" vertical="center" wrapText="1"/>
    </xf>
    <xf numFmtId="179" fontId="85" fillId="34" borderId="25" xfId="0" applyNumberFormat="1" applyFont="1" applyFill="1" applyBorder="1" applyAlignment="1">
      <alignment horizontal="center" vertical="center" wrapText="1"/>
    </xf>
    <xf numFmtId="179" fontId="85" fillId="34" borderId="21" xfId="0" applyNumberFormat="1" applyFont="1" applyFill="1" applyBorder="1" applyAlignment="1">
      <alignment horizontal="center" vertical="center"/>
    </xf>
    <xf numFmtId="179" fontId="85" fillId="34" borderId="29" xfId="0" applyNumberFormat="1" applyFont="1" applyFill="1" applyBorder="1" applyAlignment="1">
      <alignment horizontal="center" vertical="center"/>
    </xf>
    <xf numFmtId="179" fontId="85" fillId="31" borderId="21" xfId="0" applyNumberFormat="1" applyFont="1" applyFill="1" applyBorder="1" applyAlignment="1">
      <alignment horizontal="center" vertical="center" wrapText="1"/>
    </xf>
    <xf numFmtId="179" fontId="85" fillId="34" borderId="12" xfId="0" applyNumberFormat="1" applyFont="1" applyFill="1" applyBorder="1" applyAlignment="1">
      <alignment horizontal="center" vertical="center"/>
    </xf>
    <xf numFmtId="179" fontId="85" fillId="31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19" fillId="31" borderId="39" xfId="59" applyNumberFormat="1" applyFont="1" applyFill="1" applyBorder="1" applyAlignment="1" applyProtection="1">
      <alignment horizontal="center" vertical="center" wrapText="1"/>
      <protection/>
    </xf>
    <xf numFmtId="49" fontId="19" fillId="31" borderId="40" xfId="59" applyNumberFormat="1" applyFont="1" applyFill="1" applyBorder="1" applyAlignment="1" applyProtection="1">
      <alignment horizontal="center" vertical="center" wrapText="1"/>
      <protection/>
    </xf>
    <xf numFmtId="0" fontId="19" fillId="31" borderId="39" xfId="56" applyFont="1" applyFill="1" applyBorder="1" applyAlignment="1" applyProtection="1">
      <alignment horizontal="center" wrapText="1"/>
      <protection/>
    </xf>
    <xf numFmtId="0" fontId="19" fillId="31" borderId="40" xfId="56" applyFont="1" applyFill="1" applyBorder="1" applyAlignment="1" applyProtection="1">
      <alignment horizontal="center" wrapText="1"/>
      <protection/>
    </xf>
    <xf numFmtId="0" fontId="19" fillId="31" borderId="39" xfId="57" applyFont="1" applyFill="1" applyBorder="1" applyAlignment="1" applyProtection="1">
      <alignment horizontal="center" vertical="center"/>
      <protection/>
    </xf>
    <xf numFmtId="0" fontId="19" fillId="31" borderId="40" xfId="57" applyFont="1" applyFill="1" applyBorder="1" applyAlignment="1" applyProtection="1">
      <alignment horizontal="center" vertical="center"/>
      <protection/>
    </xf>
    <xf numFmtId="49" fontId="19" fillId="31" borderId="10" xfId="57" applyNumberFormat="1" applyFont="1" applyFill="1" applyBorder="1" applyAlignment="1" applyProtection="1">
      <alignment horizontal="center" vertical="center" wrapText="1"/>
      <protection locked="0"/>
    </xf>
    <xf numFmtId="0" fontId="31" fillId="35" borderId="41" xfId="57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31" borderId="39" xfId="0" applyFont="1" applyFill="1" applyBorder="1" applyAlignment="1" applyProtection="1">
      <alignment horizontal="center" vertical="center" wrapText="1"/>
      <protection/>
    </xf>
    <xf numFmtId="0" fontId="19" fillId="31" borderId="40" xfId="0" applyFont="1" applyFill="1" applyBorder="1" applyAlignment="1" applyProtection="1">
      <alignment horizontal="center" vertical="center" wrapText="1"/>
      <protection/>
    </xf>
    <xf numFmtId="0" fontId="89" fillId="31" borderId="39" xfId="59" applyNumberFormat="1" applyFont="1" applyFill="1" applyBorder="1" applyAlignment="1" applyProtection="1">
      <alignment horizontal="center" vertical="center" wrapText="1"/>
      <protection locked="0"/>
    </xf>
    <xf numFmtId="0" fontId="89" fillId="31" borderId="40" xfId="59" applyNumberFormat="1" applyFont="1" applyFill="1" applyBorder="1" applyAlignment="1" applyProtection="1">
      <alignment horizontal="center" vertical="center" wrapText="1"/>
      <protection locked="0"/>
    </xf>
    <xf numFmtId="49" fontId="19" fillId="35" borderId="0" xfId="59" applyNumberFormat="1" applyFont="1" applyFill="1" applyBorder="1" applyAlignment="1" applyProtection="1">
      <alignment horizontal="center" vertical="center" wrapText="1"/>
      <protection/>
    </xf>
    <xf numFmtId="49" fontId="107" fillId="0" borderId="44" xfId="57" applyNumberFormat="1" applyFont="1" applyFill="1" applyBorder="1" applyAlignment="1" applyProtection="1">
      <alignment horizontal="center" vertical="center" wrapText="1"/>
      <protection/>
    </xf>
    <xf numFmtId="0" fontId="107" fillId="0" borderId="44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14" fontId="19" fillId="35" borderId="0" xfId="59" applyNumberFormat="1" applyFont="1" applyFill="1" applyBorder="1" applyAlignment="1" applyProtection="1">
      <alignment horizontal="center" vertical="center" wrapText="1"/>
      <protection/>
    </xf>
    <xf numFmtId="0" fontId="89" fillId="3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31" borderId="10" xfId="59" applyNumberFormat="1" applyFont="1" applyFill="1" applyBorder="1" applyAlignment="1" applyProtection="1">
      <alignment horizontal="center" vertical="center" wrapText="1"/>
      <protection locked="0"/>
    </xf>
    <xf numFmtId="0" fontId="99" fillId="0" borderId="45" xfId="0" applyFont="1" applyBorder="1" applyAlignment="1">
      <alignment horizontal="center"/>
    </xf>
    <xf numFmtId="3" fontId="85" fillId="34" borderId="11" xfId="0" applyNumberFormat="1" applyFont="1" applyFill="1" applyBorder="1" applyAlignment="1">
      <alignment horizontal="center" vertical="center" wrapText="1"/>
    </xf>
    <xf numFmtId="3" fontId="85" fillId="34" borderId="25" xfId="0" applyNumberFormat="1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98" fillId="0" borderId="46" xfId="0" applyFont="1" applyBorder="1" applyAlignment="1">
      <alignment horizontal="center" vertical="center" wrapText="1"/>
    </xf>
    <xf numFmtId="0" fontId="98" fillId="0" borderId="47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88" fillId="0" borderId="46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46" xfId="0" applyFont="1" applyBorder="1" applyAlignment="1">
      <alignment horizontal="center" wrapText="1"/>
    </xf>
    <xf numFmtId="0" fontId="88" fillId="0" borderId="47" xfId="0" applyFont="1" applyBorder="1" applyAlignment="1">
      <alignment horizontal="center" wrapText="1"/>
    </xf>
    <xf numFmtId="0" fontId="88" fillId="0" borderId="13" xfId="0" applyFont="1" applyBorder="1" applyAlignment="1">
      <alignment horizontal="center" wrapText="1"/>
    </xf>
    <xf numFmtId="0" fontId="88" fillId="0" borderId="46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0" fontId="92" fillId="34" borderId="0" xfId="0" applyFont="1" applyFill="1" applyAlignment="1">
      <alignment horizontal="right"/>
    </xf>
    <xf numFmtId="0" fontId="103" fillId="0" borderId="49" xfId="0" applyFont="1" applyFill="1" applyBorder="1" applyAlignment="1">
      <alignment horizontal="left"/>
    </xf>
    <xf numFmtId="0" fontId="92" fillId="0" borderId="13" xfId="0" applyFont="1" applyBorder="1" applyAlignment="1">
      <alignment/>
    </xf>
    <xf numFmtId="0" fontId="15" fillId="0" borderId="0" xfId="53" applyFont="1" applyAlignment="1">
      <alignment horizontal="justify"/>
      <protection/>
    </xf>
    <xf numFmtId="0" fontId="15" fillId="0" borderId="0" xfId="53" applyFont="1" applyAlignment="1">
      <alignment horizontal="left"/>
      <protection/>
    </xf>
    <xf numFmtId="0" fontId="11" fillId="31" borderId="0" xfId="53" applyFont="1" applyFill="1" applyBorder="1" applyAlignment="1">
      <alignment horizontal="center" vertical="top" wrapText="1"/>
      <protection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84" fillId="0" borderId="0" xfId="0" applyFont="1" applyAlignment="1">
      <alignment horizontal="center"/>
    </xf>
    <xf numFmtId="179" fontId="17" fillId="34" borderId="20" xfId="0" applyNumberFormat="1" applyFont="1" applyFill="1" applyBorder="1" applyAlignment="1">
      <alignment horizontal="center"/>
    </xf>
    <xf numFmtId="179" fontId="17" fillId="34" borderId="22" xfId="0" applyNumberFormat="1" applyFont="1" applyFill="1" applyBorder="1" applyAlignment="1">
      <alignment horizont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24" xfId="53" applyFont="1" applyBorder="1" applyAlignment="1">
      <alignment horizontal="center" vertical="center" wrapText="1"/>
      <protection/>
    </xf>
    <xf numFmtId="0" fontId="16" fillId="0" borderId="25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24" xfId="53" applyFont="1" applyFill="1" applyBorder="1" applyAlignment="1">
      <alignment horizontal="center" vertical="center" wrapText="1"/>
      <protection/>
    </xf>
    <xf numFmtId="0" fontId="16" fillId="0" borderId="25" xfId="53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2 2 2" xfId="55"/>
    <cellStyle name="Обычный_PRIL1.ELECTR" xfId="56"/>
    <cellStyle name="Обычный_ЖКУ_проект3" xfId="57"/>
    <cellStyle name="Обычный_форма 1 водопровод для орг" xfId="58"/>
    <cellStyle name="Обычный_форма 1 водопровод для орг_CALC.KV.4.78(v1.0)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.SHTRAF.F.3.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Общие сведения об организации"/>
      <sheetName val="Хранение"/>
      <sheetName val="Автостоянка"/>
      <sheetName val="Транспортировка"/>
      <sheetName val="Прочая деятельность"/>
      <sheetName val="Всего"/>
      <sheetName val="Комментарии"/>
      <sheetName val="Проверка"/>
      <sheetName val="et_union"/>
      <sheetName val="TEHSHEET"/>
      <sheetName val="Проверка_back"/>
      <sheetName val="modUpdTemplMain"/>
      <sheetName val="AllSheetsInThisWorkbook"/>
      <sheetName val="REESTR_MO"/>
      <sheetName val="modfrmReestr"/>
      <sheetName val="modfrmSetErr"/>
      <sheetName val="REESTR_FILTERED"/>
      <sheetName val="REESTR_ORG"/>
      <sheetName val="modfrmDate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frmAddress"/>
      <sheetName val="mod_06"/>
      <sheetName val="mod_05"/>
      <sheetName val="mod_04"/>
      <sheetName val="mod_03"/>
      <sheetName val="mod_02"/>
      <sheetName val="mod_01"/>
    </sheetNames>
    <sheetDataSet>
      <sheetData sheetId="13">
        <row r="2">
          <cell r="H2" t="str">
            <v>1 квартал</v>
          </cell>
        </row>
        <row r="3">
          <cell r="H3" t="str">
            <v>2 квартал</v>
          </cell>
        </row>
        <row r="4">
          <cell r="E4">
            <v>2013</v>
          </cell>
          <cell r="H4" t="str">
            <v>3 квартал</v>
          </cell>
        </row>
        <row r="5">
          <cell r="E5">
            <v>2014</v>
          </cell>
          <cell r="H5" t="str">
            <v>4 квартал</v>
          </cell>
        </row>
        <row r="6">
          <cell r="E6">
            <v>2015</v>
          </cell>
        </row>
        <row r="7">
          <cell r="E7">
            <v>2016</v>
          </cell>
        </row>
        <row r="8">
          <cell r="E8">
            <v>2017</v>
          </cell>
        </row>
        <row r="9">
          <cell r="E9">
            <v>2018</v>
          </cell>
        </row>
        <row r="10">
          <cell r="E10">
            <v>2019</v>
          </cell>
        </row>
        <row r="11">
          <cell r="E11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rulaws.ru/acts/Prikaz-Mintruda-Rossii-ot-20.02.2014-N-103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2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26.57421875" style="0" customWidth="1"/>
    <col min="3" max="3" width="30.28125" style="0" customWidth="1"/>
    <col min="4" max="4" width="4.140625" style="0" customWidth="1"/>
    <col min="5" max="5" width="13.28125" style="0" customWidth="1"/>
    <col min="6" max="6" width="15.7109375" style="0" customWidth="1"/>
  </cols>
  <sheetData>
    <row r="7" spans="2:6" ht="15.75" customHeight="1">
      <c r="B7" s="244" t="s">
        <v>2</v>
      </c>
      <c r="C7" s="245" t="s">
        <v>20</v>
      </c>
      <c r="D7" s="245" t="s">
        <v>0</v>
      </c>
      <c r="E7" s="247" t="s">
        <v>10</v>
      </c>
      <c r="F7" s="247" t="s">
        <v>21</v>
      </c>
    </row>
    <row r="8" spans="2:6" ht="15.75" customHeight="1">
      <c r="B8" s="244"/>
      <c r="C8" s="246"/>
      <c r="D8" s="246"/>
      <c r="E8" s="248"/>
      <c r="F8" s="248"/>
    </row>
    <row r="9" spans="2:6" ht="15.75">
      <c r="B9" s="3">
        <v>1</v>
      </c>
      <c r="C9" s="3"/>
      <c r="D9" s="3"/>
      <c r="E9" s="8"/>
      <c r="F9" s="8"/>
    </row>
    <row r="10" spans="2:8" ht="17.25" customHeight="1">
      <c r="B10" s="2" t="s">
        <v>3</v>
      </c>
      <c r="C10" s="2" t="s">
        <v>16</v>
      </c>
      <c r="D10" s="2">
        <v>4</v>
      </c>
      <c r="E10" s="8">
        <v>561770</v>
      </c>
      <c r="F10" s="8">
        <f>626861.04+626793.6+663631.56+663631.56</f>
        <v>2580917.7600000002</v>
      </c>
      <c r="G10" s="14">
        <f>F10/E10</f>
        <v>4.594260569272122</v>
      </c>
      <c r="H10">
        <f>E10/D10</f>
        <v>140442.5</v>
      </c>
    </row>
    <row r="11" spans="2:8" ht="17.25" customHeight="1">
      <c r="B11" s="2" t="s">
        <v>4</v>
      </c>
      <c r="C11" s="2" t="s">
        <v>17</v>
      </c>
      <c r="D11" s="2">
        <v>3</v>
      </c>
      <c r="E11" s="8">
        <v>426123</v>
      </c>
      <c r="F11" s="8">
        <f>0+0+0</f>
        <v>0</v>
      </c>
      <c r="G11" s="14">
        <f aca="true" t="shared" si="0" ref="G11:G19">F11/E11</f>
        <v>0</v>
      </c>
      <c r="H11">
        <f aca="true" t="shared" si="1" ref="H11:H19">E11/D11</f>
        <v>142041</v>
      </c>
    </row>
    <row r="12" spans="2:8" ht="17.25" customHeight="1">
      <c r="B12" s="2" t="s">
        <v>5</v>
      </c>
      <c r="C12" s="2">
        <v>2564.2565</v>
      </c>
      <c r="D12" s="2">
        <v>2</v>
      </c>
      <c r="E12" s="8">
        <v>280106</v>
      </c>
      <c r="F12" s="8">
        <f>432325.56*2</f>
        <v>864651.12</v>
      </c>
      <c r="G12" s="14">
        <f t="shared" si="0"/>
        <v>3.08687111307862</v>
      </c>
      <c r="H12">
        <f t="shared" si="1"/>
        <v>140053</v>
      </c>
    </row>
    <row r="13" spans="2:8" ht="17.25" customHeight="1">
      <c r="B13" s="2" t="s">
        <v>6</v>
      </c>
      <c r="C13" s="2" t="s">
        <v>18</v>
      </c>
      <c r="D13" s="2">
        <v>3</v>
      </c>
      <c r="E13" s="8">
        <v>436468</v>
      </c>
      <c r="F13" s="8">
        <f>461403.72+460491.96+460491.96</f>
        <v>1382387.64</v>
      </c>
      <c r="G13" s="14">
        <f t="shared" si="0"/>
        <v>3.167214182941246</v>
      </c>
      <c r="H13">
        <f t="shared" si="1"/>
        <v>145489.33333333334</v>
      </c>
    </row>
    <row r="14" spans="2:8" ht="17.25" customHeight="1">
      <c r="B14" s="2" t="s">
        <v>7</v>
      </c>
      <c r="C14" s="2">
        <v>2511</v>
      </c>
      <c r="D14" s="2">
        <v>1</v>
      </c>
      <c r="E14" s="8">
        <v>132716</v>
      </c>
      <c r="F14" s="4">
        <v>0</v>
      </c>
      <c r="G14" s="14">
        <f t="shared" si="0"/>
        <v>0</v>
      </c>
      <c r="H14">
        <f t="shared" si="1"/>
        <v>132716</v>
      </c>
    </row>
    <row r="15" spans="2:8" s="1" customFormat="1" ht="17.25" customHeight="1">
      <c r="B15" s="9" t="s">
        <v>11</v>
      </c>
      <c r="C15" s="9" t="s">
        <v>13</v>
      </c>
      <c r="D15" s="9">
        <v>5</v>
      </c>
      <c r="E15" s="10">
        <v>470535</v>
      </c>
      <c r="F15" s="10">
        <f>367452.2+360008.17+207091.2+0+236076.72</f>
        <v>1170628.29</v>
      </c>
      <c r="G15" s="14">
        <f t="shared" si="0"/>
        <v>2.487866556154165</v>
      </c>
      <c r="H15">
        <f t="shared" si="1"/>
        <v>94107</v>
      </c>
    </row>
    <row r="16" spans="2:8" s="1" customFormat="1" ht="34.5" customHeight="1">
      <c r="B16" s="9" t="s">
        <v>12</v>
      </c>
      <c r="C16" s="9" t="s">
        <v>15</v>
      </c>
      <c r="D16" s="9">
        <v>8</v>
      </c>
      <c r="E16" s="10">
        <v>811267</v>
      </c>
      <c r="F16" s="10">
        <f>30178.88+30178.88+61442.51+151719.58+403978.32+0+0+0</f>
        <v>677498.1699999999</v>
      </c>
      <c r="G16" s="14">
        <f t="shared" si="0"/>
        <v>0.835111214926775</v>
      </c>
      <c r="H16">
        <f t="shared" si="1"/>
        <v>101408.375</v>
      </c>
    </row>
    <row r="17" spans="2:8" ht="17.25" customHeight="1">
      <c r="B17" s="2" t="s">
        <v>8</v>
      </c>
      <c r="C17" s="2">
        <v>2505.2555</v>
      </c>
      <c r="D17" s="2">
        <v>2</v>
      </c>
      <c r="E17" s="8">
        <v>223416</v>
      </c>
      <c r="F17" s="8">
        <f>268965.48+421638.36</f>
        <v>690603.84</v>
      </c>
      <c r="G17" s="14">
        <f t="shared" si="0"/>
        <v>3.091111827263938</v>
      </c>
      <c r="H17">
        <f t="shared" si="1"/>
        <v>111708</v>
      </c>
    </row>
    <row r="18" spans="2:8" ht="17.25" customHeight="1">
      <c r="B18" s="2" t="s">
        <v>9</v>
      </c>
      <c r="C18" s="2" t="s">
        <v>14</v>
      </c>
      <c r="D18" s="2">
        <v>3</v>
      </c>
      <c r="E18" s="8">
        <v>281278</v>
      </c>
      <c r="F18" s="8">
        <f>268965.48+457786.8+557565</f>
        <v>1284317.28</v>
      </c>
      <c r="G18" s="14">
        <f t="shared" si="0"/>
        <v>4.566006868649521</v>
      </c>
      <c r="H18">
        <f t="shared" si="1"/>
        <v>93759.33333333333</v>
      </c>
    </row>
    <row r="19" spans="2:8" ht="17.25" customHeight="1">
      <c r="B19" s="5" t="s">
        <v>1</v>
      </c>
      <c r="C19" s="5"/>
      <c r="D19" s="5">
        <f>SUM(D10:D18)</f>
        <v>31</v>
      </c>
      <c r="E19" s="11">
        <f>SUM(E10:E18)</f>
        <v>3623679</v>
      </c>
      <c r="F19" s="8">
        <f>SUM(F10:F18)</f>
        <v>8651004.1</v>
      </c>
      <c r="G19" s="14">
        <f t="shared" si="0"/>
        <v>2.387353874335999</v>
      </c>
      <c r="H19">
        <f t="shared" si="1"/>
        <v>116892.87096774194</v>
      </c>
    </row>
    <row r="21" spans="2:5" ht="15">
      <c r="B21" t="s">
        <v>19</v>
      </c>
      <c r="E21" s="13">
        <f>F19/E19</f>
        <v>2.387353874335999</v>
      </c>
    </row>
    <row r="22" spans="2:5" ht="15">
      <c r="B22" t="s">
        <v>22</v>
      </c>
      <c r="E22" s="12" t="e">
        <f>#REF!</f>
        <v>#REF!</v>
      </c>
    </row>
    <row r="25" spans="2:8" ht="15.75">
      <c r="B25" s="2" t="s">
        <v>3</v>
      </c>
      <c r="C25" s="6">
        <f>16+10</f>
        <v>26</v>
      </c>
      <c r="E25">
        <v>742</v>
      </c>
      <c r="F25">
        <f>E25*2*C25</f>
        <v>38584</v>
      </c>
      <c r="G25" s="14">
        <f>G10</f>
        <v>4.594260569272122</v>
      </c>
      <c r="H25">
        <f>G25*F25</f>
        <v>177264.94980479556</v>
      </c>
    </row>
    <row r="26" spans="2:8" ht="15.75">
      <c r="B26" s="2" t="s">
        <v>4</v>
      </c>
      <c r="C26" s="6">
        <f>18+12</f>
        <v>30</v>
      </c>
      <c r="E26">
        <v>742</v>
      </c>
      <c r="F26">
        <f aca="true" t="shared" si="2" ref="F26:F31">E26*2*C26</f>
        <v>44520</v>
      </c>
      <c r="G26" s="14">
        <f>G11</f>
        <v>0</v>
      </c>
      <c r="H26">
        <f aca="true" t="shared" si="3" ref="H26:H31">G26*F26</f>
        <v>0</v>
      </c>
    </row>
    <row r="27" spans="2:8" ht="15.75">
      <c r="B27" s="2" t="s">
        <v>5</v>
      </c>
      <c r="C27" s="6">
        <f>4+2</f>
        <v>6</v>
      </c>
      <c r="E27">
        <v>742</v>
      </c>
      <c r="F27">
        <f t="shared" si="2"/>
        <v>8904</v>
      </c>
      <c r="G27" s="14">
        <f>G12</f>
        <v>3.08687111307862</v>
      </c>
      <c r="H27">
        <f t="shared" si="3"/>
        <v>27485.500390852034</v>
      </c>
    </row>
    <row r="28" spans="2:8" ht="15.75">
      <c r="B28" s="2" t="s">
        <v>6</v>
      </c>
      <c r="C28" s="6">
        <f>16+14</f>
        <v>30</v>
      </c>
      <c r="E28">
        <v>742</v>
      </c>
      <c r="F28">
        <f t="shared" si="2"/>
        <v>44520</v>
      </c>
      <c r="G28" s="14">
        <f>G13</f>
        <v>3.167214182941246</v>
      </c>
      <c r="H28">
        <f t="shared" si="3"/>
        <v>141004.37542454427</v>
      </c>
    </row>
    <row r="29" spans="2:8" ht="15.75">
      <c r="B29" s="2" t="s">
        <v>7</v>
      </c>
      <c r="C29" s="6">
        <f>10+4</f>
        <v>14</v>
      </c>
      <c r="E29">
        <v>742</v>
      </c>
      <c r="F29">
        <f t="shared" si="2"/>
        <v>20776</v>
      </c>
      <c r="G29" s="14">
        <f>G14</f>
        <v>0</v>
      </c>
      <c r="H29">
        <f t="shared" si="3"/>
        <v>0</v>
      </c>
    </row>
    <row r="30" spans="2:8" ht="15.75">
      <c r="B30" s="2" t="s">
        <v>8</v>
      </c>
      <c r="C30" s="6">
        <f>6+6</f>
        <v>12</v>
      </c>
      <c r="E30">
        <v>742</v>
      </c>
      <c r="F30">
        <f t="shared" si="2"/>
        <v>17808</v>
      </c>
      <c r="G30" s="14">
        <f>G17</f>
        <v>3.091111827263938</v>
      </c>
      <c r="H30">
        <f t="shared" si="3"/>
        <v>55046.51941991621</v>
      </c>
    </row>
    <row r="31" spans="2:8" ht="15.75">
      <c r="B31" s="2" t="s">
        <v>9</v>
      </c>
      <c r="C31" s="6">
        <f>8+11</f>
        <v>19</v>
      </c>
      <c r="E31">
        <v>742</v>
      </c>
      <c r="F31">
        <f t="shared" si="2"/>
        <v>28196</v>
      </c>
      <c r="G31" s="14">
        <f>G18</f>
        <v>4.566006868649521</v>
      </c>
      <c r="H31">
        <f t="shared" si="3"/>
        <v>128743.12966844189</v>
      </c>
    </row>
    <row r="32" spans="2:8" ht="15.75">
      <c r="B32" s="5" t="s">
        <v>1</v>
      </c>
      <c r="C32" s="7">
        <f>SUM(C25:C31)</f>
        <v>137</v>
      </c>
      <c r="F32">
        <f>SUM(F25:F31)</f>
        <v>203308</v>
      </c>
      <c r="G32" s="14">
        <f>H32/F32</f>
        <v>2.604641601454689</v>
      </c>
      <c r="H32">
        <f>SUM(H25:H31)</f>
        <v>529544.4747085499</v>
      </c>
    </row>
  </sheetData>
  <sheetProtection/>
  <mergeCells count="5">
    <mergeCell ref="B7:B8"/>
    <mergeCell ref="C7:C8"/>
    <mergeCell ref="E7:E8"/>
    <mergeCell ref="F7:F8"/>
    <mergeCell ref="D7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M1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140625" style="0" customWidth="1"/>
    <col min="3" max="3" width="6.421875" style="0" customWidth="1"/>
    <col min="4" max="4" width="21.421875" style="0" customWidth="1"/>
    <col min="5" max="5" width="21.7109375" style="0" customWidth="1"/>
    <col min="6" max="6" width="24.140625" style="0" customWidth="1"/>
    <col min="7" max="7" width="20.7109375" style="0" customWidth="1"/>
    <col min="8" max="8" width="23.8515625" style="0" customWidth="1"/>
    <col min="9" max="9" width="21.8515625" style="0" customWidth="1"/>
    <col min="10" max="10" width="23.140625" style="0" customWidth="1"/>
    <col min="11" max="11" width="19.57421875" style="0" customWidth="1"/>
  </cols>
  <sheetData>
    <row r="1" spans="8:11" ht="18.75">
      <c r="H1" s="129" t="s">
        <v>260</v>
      </c>
      <c r="I1" s="118"/>
      <c r="J1" s="130"/>
      <c r="K1" s="130"/>
    </row>
    <row r="2" spans="1:13" ht="18.75">
      <c r="A2" s="71" t="str">
        <f>Хранение!A20</f>
        <v>2.5.</v>
      </c>
      <c r="B2" s="71" t="str">
        <f>Хранение!B20</f>
        <v>Обеспечение территорией для хранения задержанного ТС</v>
      </c>
      <c r="C2" s="71"/>
      <c r="D2" s="71"/>
      <c r="E2" s="71"/>
      <c r="F2" s="71"/>
      <c r="G2" s="71"/>
      <c r="H2" s="71"/>
      <c r="I2" s="71"/>
      <c r="J2" s="76"/>
      <c r="K2" s="76"/>
      <c r="L2" s="72"/>
      <c r="M2" s="72"/>
    </row>
    <row r="3" spans="2:13" ht="15.75">
      <c r="B3" s="72"/>
      <c r="C3" s="72" t="s">
        <v>156</v>
      </c>
      <c r="D3" s="72"/>
      <c r="E3" s="72"/>
      <c r="F3" s="72"/>
      <c r="G3" s="72"/>
      <c r="H3" s="72"/>
      <c r="I3" s="72"/>
      <c r="J3" s="72"/>
      <c r="K3" s="72"/>
      <c r="L3" s="72"/>
      <c r="M3" s="72"/>
    </row>
    <row r="4" ht="15.75" thickBot="1">
      <c r="E4" s="182"/>
    </row>
    <row r="5" spans="3:11" ht="21" customHeight="1" thickBot="1">
      <c r="C5" s="273" t="s">
        <v>159</v>
      </c>
      <c r="D5" s="273" t="s">
        <v>282</v>
      </c>
      <c r="E5" s="278" t="s">
        <v>330</v>
      </c>
      <c r="F5" s="280"/>
      <c r="G5" s="287" t="s">
        <v>329</v>
      </c>
      <c r="H5" s="288"/>
      <c r="I5" s="287" t="s">
        <v>331</v>
      </c>
      <c r="J5" s="288"/>
      <c r="K5" s="270" t="s">
        <v>277</v>
      </c>
    </row>
    <row r="6" spans="3:11" ht="21" customHeight="1" thickBot="1">
      <c r="C6" s="274"/>
      <c r="D6" s="274"/>
      <c r="E6" s="289" t="s">
        <v>301</v>
      </c>
      <c r="F6" s="290"/>
      <c r="G6" s="290"/>
      <c r="H6" s="290"/>
      <c r="I6" s="290"/>
      <c r="J6" s="291"/>
      <c r="K6" s="270"/>
    </row>
    <row r="7" spans="3:11" ht="21" customHeight="1" thickBot="1">
      <c r="C7" s="275"/>
      <c r="D7" s="275"/>
      <c r="E7" s="215" t="s">
        <v>302</v>
      </c>
      <c r="F7" s="215" t="s">
        <v>303</v>
      </c>
      <c r="G7" s="215" t="s">
        <v>302</v>
      </c>
      <c r="H7" s="215" t="s">
        <v>303</v>
      </c>
      <c r="I7" s="215" t="s">
        <v>302</v>
      </c>
      <c r="J7" s="215" t="s">
        <v>303</v>
      </c>
      <c r="K7" s="270"/>
    </row>
    <row r="8" spans="3:10" ht="19.5" thickBot="1">
      <c r="C8" s="107">
        <v>1</v>
      </c>
      <c r="D8" s="79">
        <v>2</v>
      </c>
      <c r="E8" s="126">
        <v>3</v>
      </c>
      <c r="F8" s="79">
        <v>4</v>
      </c>
      <c r="G8" s="126">
        <v>5</v>
      </c>
      <c r="H8" s="105">
        <v>6</v>
      </c>
      <c r="I8" s="105">
        <v>7</v>
      </c>
      <c r="J8" s="105">
        <v>8</v>
      </c>
    </row>
    <row r="9" spans="3:10" ht="19.5" thickBot="1">
      <c r="C9" s="107" t="s">
        <v>24</v>
      </c>
      <c r="D9" s="109" t="s">
        <v>281</v>
      </c>
      <c r="E9" s="174"/>
      <c r="F9" s="175">
        <f>E9*12</f>
        <v>0</v>
      </c>
      <c r="G9" s="174"/>
      <c r="H9" s="175">
        <f>G9*12</f>
        <v>0</v>
      </c>
      <c r="I9" s="174"/>
      <c r="J9" s="175">
        <f>I9*12</f>
        <v>0</v>
      </c>
    </row>
    <row r="10" spans="3:10" ht="19.5" thickBot="1">
      <c r="C10" s="78"/>
      <c r="D10" s="80" t="s">
        <v>193</v>
      </c>
      <c r="E10" s="183"/>
      <c r="F10" s="175">
        <f>SUM(F9)</f>
        <v>0</v>
      </c>
      <c r="G10" s="175"/>
      <c r="H10" s="175">
        <f>SUM(H9)</f>
        <v>0</v>
      </c>
      <c r="I10" s="175"/>
      <c r="J10" s="175">
        <f>SUM(J9)</f>
        <v>0</v>
      </c>
    </row>
    <row r="12" spans="1:10" ht="18.75">
      <c r="A12" s="97" t="s">
        <v>256</v>
      </c>
      <c r="B12" s="116"/>
      <c r="C12" s="92"/>
      <c r="D12" s="92"/>
      <c r="E12" s="92"/>
      <c r="F12" s="92"/>
      <c r="G12" s="92"/>
      <c r="H12" s="92"/>
      <c r="I12" s="92"/>
      <c r="J12" s="92"/>
    </row>
  </sheetData>
  <sheetProtection/>
  <mergeCells count="7">
    <mergeCell ref="C5:C7"/>
    <mergeCell ref="K5:K7"/>
    <mergeCell ref="E5:F5"/>
    <mergeCell ref="G5:H5"/>
    <mergeCell ref="I5:J5"/>
    <mergeCell ref="E6:J6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23"/>
  <sheetViews>
    <sheetView zoomScalePageLayoutView="0" workbookViewId="0" topLeftCell="I7">
      <selection activeCell="G13" sqref="G13"/>
    </sheetView>
  </sheetViews>
  <sheetFormatPr defaultColWidth="9.140625" defaultRowHeight="15"/>
  <cols>
    <col min="1" max="1" width="5.421875" style="0" customWidth="1"/>
    <col min="2" max="2" width="6.140625" style="0" customWidth="1"/>
    <col min="4" max="4" width="53.421875" style="0" customWidth="1"/>
    <col min="5" max="5" width="17.8515625" style="0" customWidth="1"/>
    <col min="6" max="6" width="17.00390625" style="0" customWidth="1"/>
    <col min="7" max="7" width="18.7109375" style="0" customWidth="1"/>
    <col min="8" max="8" width="18.140625" style="0" customWidth="1"/>
    <col min="9" max="9" width="21.421875" style="0" customWidth="1"/>
    <col min="10" max="11" width="17.57421875" style="0" customWidth="1"/>
    <col min="12" max="12" width="21.8515625" style="0" customWidth="1"/>
    <col min="13" max="13" width="21.421875" style="0" customWidth="1"/>
    <col min="14" max="14" width="16.28125" style="0" customWidth="1"/>
  </cols>
  <sheetData>
    <row r="1" spans="11:13" ht="18.75">
      <c r="K1" s="129" t="s">
        <v>260</v>
      </c>
      <c r="L1" s="118"/>
      <c r="M1" s="118"/>
    </row>
    <row r="2" spans="1:6" ht="18.75">
      <c r="A2" s="71" t="str">
        <f>Хранение!A21</f>
        <v>2.6.</v>
      </c>
      <c r="B2" s="71" t="str">
        <f>Хранение!B21</f>
        <v>Обеспечение технического контроля территории</v>
      </c>
      <c r="C2" s="71"/>
      <c r="D2" s="71"/>
      <c r="E2" s="71"/>
      <c r="F2" s="72"/>
    </row>
    <row r="3" spans="2:6" ht="15.75">
      <c r="B3" s="72"/>
      <c r="C3" s="72" t="s">
        <v>137</v>
      </c>
      <c r="D3" s="72"/>
      <c r="E3" s="72"/>
      <c r="F3" s="72"/>
    </row>
    <row r="4" spans="2:6" ht="15.75">
      <c r="B4" s="72"/>
      <c r="C4" s="72" t="s">
        <v>134</v>
      </c>
      <c r="D4" s="72"/>
      <c r="E4" s="72"/>
      <c r="F4" s="72"/>
    </row>
    <row r="5" spans="2:6" ht="15.75">
      <c r="B5" s="72"/>
      <c r="C5" s="72" t="s">
        <v>135</v>
      </c>
      <c r="D5" s="72"/>
      <c r="E5" s="72"/>
      <c r="F5" s="72"/>
    </row>
    <row r="6" spans="2:6" ht="15.75">
      <c r="B6" s="72"/>
      <c r="C6" s="72" t="s">
        <v>136</v>
      </c>
      <c r="D6" s="72"/>
      <c r="E6" s="72"/>
      <c r="F6" s="72"/>
    </row>
    <row r="7" spans="2:6" ht="15.75">
      <c r="B7" s="72"/>
      <c r="C7" s="72" t="s">
        <v>138</v>
      </c>
      <c r="D7" s="72"/>
      <c r="E7" s="72"/>
      <c r="F7" s="72"/>
    </row>
    <row r="8" ht="15.75" thickBot="1"/>
    <row r="9" spans="3:13" ht="45.75" customHeight="1" thickBot="1">
      <c r="C9" s="106" t="s">
        <v>159</v>
      </c>
      <c r="D9" s="212" t="s">
        <v>222</v>
      </c>
      <c r="E9" s="278" t="s">
        <v>330</v>
      </c>
      <c r="F9" s="279"/>
      <c r="G9" s="280"/>
      <c r="H9" s="287" t="s">
        <v>329</v>
      </c>
      <c r="I9" s="295"/>
      <c r="J9" s="288"/>
      <c r="K9" s="287" t="s">
        <v>331</v>
      </c>
      <c r="L9" s="295"/>
      <c r="M9" s="288"/>
    </row>
    <row r="10" spans="3:13" ht="26.25" customHeight="1" thickBot="1">
      <c r="C10" s="101"/>
      <c r="D10" s="126"/>
      <c r="E10" s="292" t="s">
        <v>304</v>
      </c>
      <c r="F10" s="293"/>
      <c r="G10" s="293"/>
      <c r="H10" s="293"/>
      <c r="I10" s="293"/>
      <c r="J10" s="293"/>
      <c r="K10" s="293"/>
      <c r="L10" s="293"/>
      <c r="M10" s="294"/>
    </row>
    <row r="11" spans="3:14" ht="18.75" customHeight="1" thickBot="1">
      <c r="C11" s="101"/>
      <c r="D11" s="126"/>
      <c r="E11" s="126" t="s">
        <v>290</v>
      </c>
      <c r="F11" s="215" t="s">
        <v>305</v>
      </c>
      <c r="G11" s="215" t="s">
        <v>306</v>
      </c>
      <c r="H11" s="126" t="s">
        <v>290</v>
      </c>
      <c r="I11" s="215" t="s">
        <v>307</v>
      </c>
      <c r="J11" s="215" t="s">
        <v>308</v>
      </c>
      <c r="K11" s="126" t="s">
        <v>290</v>
      </c>
      <c r="L11" s="215" t="s">
        <v>307</v>
      </c>
      <c r="M11" s="215" t="s">
        <v>308</v>
      </c>
      <c r="N11" s="270" t="s">
        <v>277</v>
      </c>
    </row>
    <row r="12" spans="3:14" ht="19.5" thickBot="1">
      <c r="C12" s="107">
        <v>1</v>
      </c>
      <c r="D12" s="79">
        <v>2</v>
      </c>
      <c r="E12" s="126">
        <v>3</v>
      </c>
      <c r="F12" s="126">
        <v>4</v>
      </c>
      <c r="G12" s="126">
        <v>5</v>
      </c>
      <c r="H12" s="126">
        <v>6</v>
      </c>
      <c r="I12" s="126">
        <v>7</v>
      </c>
      <c r="J12" s="105">
        <v>8</v>
      </c>
      <c r="K12" s="105">
        <v>9</v>
      </c>
      <c r="L12" s="105">
        <v>10</v>
      </c>
      <c r="M12" s="105">
        <v>11</v>
      </c>
      <c r="N12" s="270"/>
    </row>
    <row r="13" spans="3:14" ht="19.5" thickBot="1">
      <c r="C13" s="107" t="s">
        <v>24</v>
      </c>
      <c r="D13" s="109" t="s">
        <v>283</v>
      </c>
      <c r="E13" s="172"/>
      <c r="F13" s="184"/>
      <c r="G13" s="175">
        <f>E13*F13/1000</f>
        <v>0</v>
      </c>
      <c r="H13" s="172"/>
      <c r="I13" s="184"/>
      <c r="J13" s="175">
        <f>H13*I13/1000</f>
        <v>0</v>
      </c>
      <c r="K13" s="172"/>
      <c r="L13" s="184"/>
      <c r="M13" s="175">
        <f>K13*L13/1000</f>
        <v>0</v>
      </c>
      <c r="N13" s="270"/>
    </row>
    <row r="14" spans="3:13" ht="19.5" thickBot="1">
      <c r="C14" s="107" t="s">
        <v>30</v>
      </c>
      <c r="D14" s="109" t="s">
        <v>284</v>
      </c>
      <c r="E14" s="172"/>
      <c r="F14" s="184"/>
      <c r="G14" s="175">
        <f aca="true" t="shared" si="0" ref="G14:G20">E14*F14/1000</f>
        <v>0</v>
      </c>
      <c r="H14" s="172"/>
      <c r="I14" s="184"/>
      <c r="J14" s="175">
        <f aca="true" t="shared" si="1" ref="J14:J20">H14*I14/1000</f>
        <v>0</v>
      </c>
      <c r="K14" s="172"/>
      <c r="L14" s="184"/>
      <c r="M14" s="175">
        <f aca="true" t="shared" si="2" ref="M14:M20">K14*L14/1000</f>
        <v>0</v>
      </c>
    </row>
    <row r="15" spans="3:13" ht="19.5" thickBot="1">
      <c r="C15" s="107" t="s">
        <v>31</v>
      </c>
      <c r="D15" s="109" t="s">
        <v>285</v>
      </c>
      <c r="E15" s="172"/>
      <c r="F15" s="184"/>
      <c r="G15" s="175">
        <f t="shared" si="0"/>
        <v>0</v>
      </c>
      <c r="H15" s="172"/>
      <c r="I15" s="184"/>
      <c r="J15" s="175">
        <f t="shared" si="1"/>
        <v>0</v>
      </c>
      <c r="K15" s="172"/>
      <c r="L15" s="184"/>
      <c r="M15" s="175">
        <f t="shared" si="2"/>
        <v>0</v>
      </c>
    </row>
    <row r="16" spans="3:13" ht="23.25" customHeight="1" thickBot="1">
      <c r="C16" s="107" t="s">
        <v>103</v>
      </c>
      <c r="D16" s="109" t="s">
        <v>286</v>
      </c>
      <c r="E16" s="172"/>
      <c r="F16" s="184"/>
      <c r="G16" s="175">
        <f t="shared" si="0"/>
        <v>0</v>
      </c>
      <c r="H16" s="172"/>
      <c r="I16" s="184"/>
      <c r="J16" s="175">
        <f t="shared" si="1"/>
        <v>0</v>
      </c>
      <c r="K16" s="172"/>
      <c r="L16" s="184"/>
      <c r="M16" s="175">
        <f t="shared" si="2"/>
        <v>0</v>
      </c>
    </row>
    <row r="17" spans="3:13" ht="19.5" thickBot="1">
      <c r="C17" s="107" t="s">
        <v>199</v>
      </c>
      <c r="D17" s="109" t="s">
        <v>289</v>
      </c>
      <c r="E17" s="172"/>
      <c r="F17" s="184"/>
      <c r="G17" s="175">
        <f t="shared" si="0"/>
        <v>0</v>
      </c>
      <c r="H17" s="172"/>
      <c r="I17" s="184"/>
      <c r="J17" s="175">
        <f t="shared" si="1"/>
        <v>0</v>
      </c>
      <c r="K17" s="172"/>
      <c r="L17" s="184"/>
      <c r="M17" s="175">
        <f t="shared" si="2"/>
        <v>0</v>
      </c>
    </row>
    <row r="18" spans="3:13" ht="19.5" thickBot="1">
      <c r="C18" s="107" t="s">
        <v>200</v>
      </c>
      <c r="D18" s="109" t="s">
        <v>287</v>
      </c>
      <c r="E18" s="172"/>
      <c r="F18" s="184"/>
      <c r="G18" s="175">
        <f t="shared" si="0"/>
        <v>0</v>
      </c>
      <c r="H18" s="172"/>
      <c r="I18" s="184"/>
      <c r="J18" s="175">
        <f t="shared" si="1"/>
        <v>0</v>
      </c>
      <c r="K18" s="172"/>
      <c r="L18" s="184"/>
      <c r="M18" s="175">
        <f t="shared" si="2"/>
        <v>0</v>
      </c>
    </row>
    <row r="19" spans="3:13" ht="19.5" thickBot="1">
      <c r="C19" s="107" t="s">
        <v>201</v>
      </c>
      <c r="D19" s="109" t="s">
        <v>288</v>
      </c>
      <c r="E19" s="172"/>
      <c r="F19" s="184"/>
      <c r="G19" s="175">
        <f t="shared" si="0"/>
        <v>0</v>
      </c>
      <c r="H19" s="172"/>
      <c r="I19" s="184"/>
      <c r="J19" s="175">
        <f t="shared" si="1"/>
        <v>0</v>
      </c>
      <c r="K19" s="172"/>
      <c r="L19" s="184"/>
      <c r="M19" s="175">
        <f t="shared" si="2"/>
        <v>0</v>
      </c>
    </row>
    <row r="20" spans="3:13" ht="19.5" thickBot="1">
      <c r="C20" s="107" t="s">
        <v>202</v>
      </c>
      <c r="D20" s="109" t="s">
        <v>314</v>
      </c>
      <c r="E20" s="172"/>
      <c r="F20" s="184"/>
      <c r="G20" s="175">
        <f t="shared" si="0"/>
        <v>0</v>
      </c>
      <c r="H20" s="172"/>
      <c r="I20" s="184"/>
      <c r="J20" s="175">
        <f t="shared" si="1"/>
        <v>0</v>
      </c>
      <c r="K20" s="172"/>
      <c r="L20" s="184"/>
      <c r="M20" s="175">
        <f t="shared" si="2"/>
        <v>0</v>
      </c>
    </row>
    <row r="21" spans="3:13" ht="19.5" thickBot="1">
      <c r="C21" s="78"/>
      <c r="D21" s="80" t="s">
        <v>193</v>
      </c>
      <c r="E21" s="126"/>
      <c r="F21" s="186"/>
      <c r="G21" s="185">
        <f>SUM(G13:G20)</f>
        <v>0</v>
      </c>
      <c r="H21" s="187"/>
      <c r="I21" s="186"/>
      <c r="J21" s="185">
        <f>SUM(J13:J20)</f>
        <v>0</v>
      </c>
      <c r="K21" s="187"/>
      <c r="L21" s="186"/>
      <c r="M21" s="185">
        <f>SUM(M13:M20)</f>
        <v>0</v>
      </c>
    </row>
    <row r="23" spans="1:5" ht="18.75">
      <c r="A23" s="97" t="s">
        <v>256</v>
      </c>
      <c r="B23" s="116"/>
      <c r="C23" s="92"/>
      <c r="D23" s="92"/>
      <c r="E23" s="92"/>
    </row>
  </sheetData>
  <sheetProtection/>
  <mergeCells count="5">
    <mergeCell ref="E9:G9"/>
    <mergeCell ref="E10:M10"/>
    <mergeCell ref="K9:M9"/>
    <mergeCell ref="H9:J9"/>
    <mergeCell ref="N11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57421875" style="0" customWidth="1"/>
    <col min="4" max="4" width="63.7109375" style="0" customWidth="1"/>
    <col min="5" max="5" width="20.421875" style="0" customWidth="1"/>
    <col min="6" max="6" width="21.140625" style="0" customWidth="1"/>
    <col min="7" max="7" width="18.00390625" style="0" customWidth="1"/>
    <col min="8" max="8" width="22.421875" style="0" customWidth="1"/>
  </cols>
  <sheetData>
    <row r="1" spans="5:7" ht="18.75">
      <c r="E1" s="114" t="s">
        <v>257</v>
      </c>
      <c r="F1" s="118"/>
      <c r="G1" s="118"/>
    </row>
    <row r="2" spans="1:11" ht="18.75">
      <c r="A2" s="71" t="str">
        <f>Хранение!A22</f>
        <v>2.7.</v>
      </c>
      <c r="B2" s="71" t="str">
        <f>Хранение!B22</f>
        <v>Налоги и сборы, плата за негативное воздействие на окружающую среду</v>
      </c>
      <c r="C2" s="71"/>
      <c r="D2" s="76"/>
      <c r="E2" s="76"/>
      <c r="F2" s="76"/>
      <c r="G2" s="76"/>
      <c r="H2" s="76"/>
      <c r="I2" s="76"/>
      <c r="J2" s="72"/>
      <c r="K2" s="72"/>
    </row>
    <row r="3" spans="2:11" ht="15.75">
      <c r="B3" s="72"/>
      <c r="C3" s="72" t="s">
        <v>155</v>
      </c>
      <c r="D3" s="72"/>
      <c r="E3" s="72"/>
      <c r="F3" s="72"/>
      <c r="G3" s="72"/>
      <c r="H3" s="72"/>
      <c r="I3" s="72"/>
      <c r="J3" s="72"/>
      <c r="K3" s="72"/>
    </row>
    <row r="4" spans="2:11" ht="15.75">
      <c r="B4" s="72"/>
      <c r="C4" s="72" t="s">
        <v>139</v>
      </c>
      <c r="D4" s="72"/>
      <c r="E4" s="72"/>
      <c r="F4" s="72"/>
      <c r="G4" s="72"/>
      <c r="H4" s="72"/>
      <c r="I4" s="72"/>
      <c r="J4" s="72"/>
      <c r="K4" s="72"/>
    </row>
    <row r="5" spans="2:11" ht="16.5" thickBot="1"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3:8" ht="28.5" customHeight="1" thickBot="1">
      <c r="C6" s="204" t="s">
        <v>159</v>
      </c>
      <c r="D6" s="212" t="s">
        <v>222</v>
      </c>
      <c r="E6" s="296" t="s">
        <v>300</v>
      </c>
      <c r="F6" s="296"/>
      <c r="G6" s="296"/>
      <c r="H6" s="297" t="s">
        <v>277</v>
      </c>
    </row>
    <row r="7" spans="3:8" ht="57" thickBot="1">
      <c r="C7" s="205"/>
      <c r="D7" s="126"/>
      <c r="E7" s="209" t="s">
        <v>330</v>
      </c>
      <c r="F7" s="210" t="s">
        <v>329</v>
      </c>
      <c r="G7" s="211" t="s">
        <v>331</v>
      </c>
      <c r="H7" s="297"/>
    </row>
    <row r="8" spans="3:7" ht="19.5" thickBot="1">
      <c r="C8" s="167">
        <v>1</v>
      </c>
      <c r="D8" s="126">
        <v>2</v>
      </c>
      <c r="E8" s="126">
        <v>3</v>
      </c>
      <c r="F8" s="105">
        <v>4</v>
      </c>
      <c r="G8" s="105">
        <v>5</v>
      </c>
    </row>
    <row r="9" spans="3:8" ht="19.5" customHeight="1" thickBot="1">
      <c r="C9" s="89" t="s">
        <v>24</v>
      </c>
      <c r="D9" s="188" t="s">
        <v>291</v>
      </c>
      <c r="E9" s="174"/>
      <c r="F9" s="174"/>
      <c r="G9" s="189"/>
      <c r="H9" s="190" t="s">
        <v>292</v>
      </c>
    </row>
    <row r="10" spans="3:7" ht="38.25" thickBot="1">
      <c r="C10" s="167" t="s">
        <v>30</v>
      </c>
      <c r="D10" s="109" t="s">
        <v>293</v>
      </c>
      <c r="E10" s="174"/>
      <c r="F10" s="174"/>
      <c r="G10" s="191"/>
    </row>
    <row r="11" spans="3:7" ht="19.5" thickBot="1">
      <c r="C11" s="78"/>
      <c r="D11" s="80" t="s">
        <v>193</v>
      </c>
      <c r="E11" s="175">
        <f>SUM(E9:E10)</f>
        <v>0</v>
      </c>
      <c r="F11" s="175">
        <f>SUM(F9:F10)</f>
        <v>0</v>
      </c>
      <c r="G11" s="175">
        <f>SUM(G9:G10)</f>
        <v>0</v>
      </c>
    </row>
    <row r="14" spans="1:7" ht="18.75">
      <c r="A14" s="97" t="s">
        <v>256</v>
      </c>
      <c r="B14" s="116"/>
      <c r="C14" s="92"/>
      <c r="D14" s="92"/>
      <c r="E14" s="92"/>
      <c r="F14" s="92"/>
      <c r="G14" s="92"/>
    </row>
  </sheetData>
  <sheetProtection/>
  <mergeCells count="2">
    <mergeCell ref="E6:G6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22"/>
  <sheetViews>
    <sheetView zoomScalePageLayoutView="0" workbookViewId="0" topLeftCell="A13">
      <selection activeCell="G16" sqref="G16"/>
    </sheetView>
  </sheetViews>
  <sheetFormatPr defaultColWidth="9.140625" defaultRowHeight="15"/>
  <cols>
    <col min="1" max="1" width="6.8515625" style="0" customWidth="1"/>
    <col min="4" max="4" width="63.00390625" style="0" customWidth="1"/>
    <col min="5" max="5" width="23.57421875" style="0" customWidth="1"/>
    <col min="6" max="6" width="21.28125" style="0" customWidth="1"/>
    <col min="7" max="7" width="21.421875" style="0" customWidth="1"/>
    <col min="8" max="8" width="19.57421875" style="0" customWidth="1"/>
  </cols>
  <sheetData>
    <row r="1" spans="5:7" ht="18.75">
      <c r="E1" s="114" t="s">
        <v>257</v>
      </c>
      <c r="F1" s="118"/>
      <c r="G1" s="118"/>
    </row>
    <row r="2" spans="1:17" ht="18.75">
      <c r="A2" s="71" t="str">
        <f>Хранение!A23</f>
        <v>2.8.</v>
      </c>
      <c r="B2" s="71" t="str">
        <f>Хранение!B23</f>
        <v>Содержание аппарата управления (не более 15% от затрат)</v>
      </c>
      <c r="C2" s="71"/>
      <c r="D2" s="71"/>
      <c r="E2" s="71"/>
      <c r="F2" s="71"/>
      <c r="G2" s="71"/>
      <c r="H2" s="71"/>
      <c r="I2" s="70"/>
      <c r="J2" s="70"/>
      <c r="K2" s="70"/>
      <c r="L2" s="70"/>
      <c r="M2" s="70"/>
      <c r="N2" s="70"/>
      <c r="O2" s="70"/>
      <c r="P2" s="72"/>
      <c r="Q2" s="72"/>
    </row>
    <row r="3" spans="2:17" ht="15.75">
      <c r="B3" s="72"/>
      <c r="C3" s="72" t="s">
        <v>140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17" ht="15.75">
      <c r="B4" s="72"/>
      <c r="C4" s="72" t="s">
        <v>141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ht="15.75">
      <c r="B5" s="72"/>
      <c r="C5" s="72" t="s">
        <v>142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2:17" ht="15.75">
      <c r="B6" s="72"/>
      <c r="C6" s="72" t="s">
        <v>143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2:17" ht="15.75">
      <c r="B7" s="72"/>
      <c r="C7" s="72" t="s">
        <v>154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6.5" thickBo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3:8" ht="19.5" customHeight="1" thickBot="1">
      <c r="C9" s="204" t="s">
        <v>159</v>
      </c>
      <c r="D9" s="212" t="s">
        <v>216</v>
      </c>
      <c r="E9" s="296" t="s">
        <v>309</v>
      </c>
      <c r="F9" s="296"/>
      <c r="G9" s="296"/>
      <c r="H9" s="270" t="s">
        <v>277</v>
      </c>
    </row>
    <row r="10" spans="3:8" ht="57" thickBot="1">
      <c r="C10" s="205"/>
      <c r="D10" s="126"/>
      <c r="E10" s="209" t="s">
        <v>330</v>
      </c>
      <c r="F10" s="210" t="s">
        <v>329</v>
      </c>
      <c r="G10" s="211" t="s">
        <v>331</v>
      </c>
      <c r="H10" s="270"/>
    </row>
    <row r="11" spans="3:7" ht="19.5" thickBot="1">
      <c r="C11" s="167">
        <v>1</v>
      </c>
      <c r="D11" s="126">
        <v>2</v>
      </c>
      <c r="E11" s="126">
        <v>3</v>
      </c>
      <c r="F11" s="104">
        <v>4</v>
      </c>
      <c r="G11" s="104">
        <v>5</v>
      </c>
    </row>
    <row r="12" spans="3:7" ht="19.5" thickBot="1">
      <c r="C12" s="167" t="s">
        <v>24</v>
      </c>
      <c r="D12" s="109" t="s">
        <v>316</v>
      </c>
      <c r="E12" s="174"/>
      <c r="F12" s="174"/>
      <c r="G12" s="174"/>
    </row>
    <row r="13" spans="3:7" ht="19.5" thickBot="1">
      <c r="C13" s="167" t="s">
        <v>30</v>
      </c>
      <c r="D13" s="109" t="s">
        <v>317</v>
      </c>
      <c r="E13" s="174"/>
      <c r="F13" s="174"/>
      <c r="G13" s="174"/>
    </row>
    <row r="14" spans="3:7" ht="19.5" thickBot="1">
      <c r="C14" s="167" t="s">
        <v>31</v>
      </c>
      <c r="D14" s="109" t="s">
        <v>315</v>
      </c>
      <c r="E14" s="174"/>
      <c r="F14" s="174"/>
      <c r="G14" s="174"/>
    </row>
    <row r="15" spans="3:7" ht="19.5" thickBot="1">
      <c r="C15" s="167" t="s">
        <v>103</v>
      </c>
      <c r="D15" s="109" t="s">
        <v>285</v>
      </c>
      <c r="E15" s="174"/>
      <c r="F15" s="174"/>
      <c r="G15" s="174"/>
    </row>
    <row r="16" spans="3:7" ht="19.5" thickBot="1">
      <c r="C16" s="167" t="s">
        <v>199</v>
      </c>
      <c r="D16" s="109" t="s">
        <v>294</v>
      </c>
      <c r="E16" s="174"/>
      <c r="F16" s="174"/>
      <c r="G16" s="174"/>
    </row>
    <row r="17" spans="3:7" ht="19.5" thickBot="1">
      <c r="C17" s="167" t="s">
        <v>200</v>
      </c>
      <c r="D17" s="109" t="s">
        <v>295</v>
      </c>
      <c r="E17" s="174"/>
      <c r="F17" s="174"/>
      <c r="G17" s="174"/>
    </row>
    <row r="18" spans="3:7" ht="19.5" thickBot="1">
      <c r="C18" s="167" t="s">
        <v>201</v>
      </c>
      <c r="D18" s="109" t="s">
        <v>296</v>
      </c>
      <c r="E18" s="174"/>
      <c r="F18" s="174"/>
      <c r="G18" s="174"/>
    </row>
    <row r="19" spans="3:7" ht="19.5" thickBot="1">
      <c r="C19" s="78"/>
      <c r="D19" s="80" t="s">
        <v>193</v>
      </c>
      <c r="E19" s="175">
        <f>SUM(E12:E18)</f>
        <v>0</v>
      </c>
      <c r="F19" s="175">
        <f>SUM(F12:F18)</f>
        <v>0</v>
      </c>
      <c r="G19" s="175">
        <f>SUM(G12:G18)</f>
        <v>0</v>
      </c>
    </row>
    <row r="22" spans="1:7" ht="18.75">
      <c r="A22" s="97" t="s">
        <v>256</v>
      </c>
      <c r="B22" s="116"/>
      <c r="C22" s="92"/>
      <c r="D22" s="92"/>
      <c r="E22" s="92"/>
      <c r="F22" s="92"/>
      <c r="G22" s="92"/>
    </row>
  </sheetData>
  <sheetProtection/>
  <mergeCells count="2">
    <mergeCell ref="E9:G9"/>
    <mergeCell ref="H9:H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1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28125" style="0" customWidth="1"/>
    <col min="3" max="3" width="7.140625" style="0" customWidth="1"/>
    <col min="4" max="4" width="38.00390625" style="0" customWidth="1"/>
    <col min="5" max="5" width="20.140625" style="0" customWidth="1"/>
    <col min="6" max="6" width="20.28125" style="0" customWidth="1"/>
    <col min="7" max="7" width="21.421875" style="0" customWidth="1"/>
    <col min="8" max="8" width="19.57421875" style="0" customWidth="1"/>
  </cols>
  <sheetData>
    <row r="1" spans="6:8" ht="18.75">
      <c r="F1" s="114" t="s">
        <v>257</v>
      </c>
      <c r="G1" s="118"/>
      <c r="H1" s="118"/>
    </row>
    <row r="2" spans="1:15" ht="18.75">
      <c r="A2" s="71" t="str">
        <f>Хранение!A24</f>
        <v>2.9. </v>
      </c>
      <c r="B2" s="71" t="str">
        <f>Хранение!B24</f>
        <v>Проценты за пользование заемными средствами</v>
      </c>
      <c r="C2" s="71"/>
      <c r="D2" s="71"/>
      <c r="E2" s="71"/>
      <c r="F2" s="71"/>
      <c r="G2" s="76"/>
      <c r="H2" s="72"/>
      <c r="I2" s="72"/>
      <c r="J2" s="72"/>
      <c r="K2" s="72"/>
      <c r="L2" s="72"/>
      <c r="M2" s="72"/>
      <c r="N2" s="72"/>
      <c r="O2" s="72"/>
    </row>
    <row r="3" spans="2:15" ht="15.75">
      <c r="B3" s="72"/>
      <c r="C3" s="72" t="s">
        <v>147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2:15" ht="15.75">
      <c r="B4" s="72"/>
      <c r="C4" s="72" t="s">
        <v>144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15.75">
      <c r="B5" s="72"/>
      <c r="C5" s="72" t="s">
        <v>145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ht="15.75">
      <c r="B6" s="72"/>
      <c r="C6" s="72" t="s">
        <v>146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5" ht="16.5" thickBo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3:8" ht="29.25" customHeight="1" thickBot="1">
      <c r="C8" s="204" t="s">
        <v>159</v>
      </c>
      <c r="D8" s="212" t="s">
        <v>216</v>
      </c>
      <c r="E8" s="296" t="s">
        <v>310</v>
      </c>
      <c r="F8" s="296"/>
      <c r="G8" s="296"/>
      <c r="H8" s="270" t="s">
        <v>277</v>
      </c>
    </row>
    <row r="9" spans="3:8" ht="60" customHeight="1" thickBot="1">
      <c r="C9" s="205"/>
      <c r="D9" s="126"/>
      <c r="E9" s="209" t="s">
        <v>330</v>
      </c>
      <c r="F9" s="210" t="s">
        <v>329</v>
      </c>
      <c r="G9" s="211" t="s">
        <v>331</v>
      </c>
      <c r="H9" s="270"/>
    </row>
    <row r="10" spans="3:7" ht="19.5" thickBot="1">
      <c r="C10" s="107">
        <v>1</v>
      </c>
      <c r="D10" s="79">
        <v>2</v>
      </c>
      <c r="E10" s="79">
        <v>3</v>
      </c>
      <c r="F10" s="104">
        <v>4</v>
      </c>
      <c r="G10" s="104">
        <v>5</v>
      </c>
    </row>
    <row r="11" spans="3:7" ht="19.5" thickBot="1">
      <c r="C11" s="107" t="s">
        <v>24</v>
      </c>
      <c r="D11" s="109"/>
      <c r="E11" s="174"/>
      <c r="F11" s="181"/>
      <c r="G11" s="181"/>
    </row>
    <row r="12" spans="3:7" ht="19.5" thickBot="1">
      <c r="C12" s="107" t="s">
        <v>30</v>
      </c>
      <c r="D12" s="109"/>
      <c r="E12" s="174"/>
      <c r="F12" s="181"/>
      <c r="G12" s="181"/>
    </row>
    <row r="13" spans="3:7" ht="19.5" thickBot="1">
      <c r="C13" s="107" t="s">
        <v>31</v>
      </c>
      <c r="D13" s="109"/>
      <c r="E13" s="174"/>
      <c r="F13" s="181"/>
      <c r="G13" s="181"/>
    </row>
    <row r="14" spans="3:7" ht="19.5" thickBot="1">
      <c r="C14" s="78"/>
      <c r="D14" s="80" t="s">
        <v>193</v>
      </c>
      <c r="E14" s="175">
        <f>SUM(E11:E13)</f>
        <v>0</v>
      </c>
      <c r="F14" s="175">
        <f>SUM(F11:F13)</f>
        <v>0</v>
      </c>
      <c r="G14" s="175">
        <f>SUM(G11:G13)</f>
        <v>0</v>
      </c>
    </row>
    <row r="17" spans="1:7" ht="18.75">
      <c r="A17" s="97" t="s">
        <v>256</v>
      </c>
      <c r="B17" s="116"/>
      <c r="C17" s="92"/>
      <c r="D17" s="92"/>
      <c r="E17" s="92"/>
      <c r="F17" s="92"/>
      <c r="G17" s="92"/>
    </row>
  </sheetData>
  <sheetProtection/>
  <mergeCells count="2">
    <mergeCell ref="E8:G8"/>
    <mergeCell ref="H8:H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1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7.57421875" style="0" customWidth="1"/>
    <col min="3" max="3" width="6.421875" style="0" customWidth="1"/>
    <col min="4" max="4" width="35.28125" style="0" customWidth="1"/>
    <col min="5" max="5" width="24.7109375" style="0" customWidth="1"/>
    <col min="6" max="6" width="25.7109375" style="0" customWidth="1"/>
    <col min="7" max="7" width="30.00390625" style="0" customWidth="1"/>
    <col min="8" max="8" width="19.28125" style="0" customWidth="1"/>
  </cols>
  <sheetData>
    <row r="1" spans="6:8" ht="18.75">
      <c r="F1" s="114" t="s">
        <v>257</v>
      </c>
      <c r="G1" s="118"/>
      <c r="H1" s="119"/>
    </row>
    <row r="2" spans="1:17" ht="18.75">
      <c r="A2" s="71" t="str">
        <f>Хранение!A25</f>
        <v>2.10.</v>
      </c>
      <c r="B2" s="71" t="str">
        <f>Хранение!B25</f>
        <v>Обеспечение возможности владельцев задержанных ТС вносить </v>
      </c>
      <c r="C2" s="71"/>
      <c r="D2" s="71"/>
      <c r="E2" s="71"/>
      <c r="F2" s="71"/>
      <c r="G2" s="71"/>
      <c r="H2" s="71"/>
      <c r="I2" s="71"/>
      <c r="J2" s="70"/>
      <c r="K2" s="70"/>
      <c r="L2" s="70"/>
      <c r="M2" s="72"/>
      <c r="N2" s="72"/>
      <c r="O2" s="72"/>
      <c r="P2" s="72"/>
      <c r="Q2" s="72"/>
    </row>
    <row r="3" spans="2:17" ht="18.75">
      <c r="B3" s="71" t="str">
        <f>Хранение!B26</f>
        <v>оплату за  задержанных ТС</v>
      </c>
      <c r="C3" s="71"/>
      <c r="D3" s="71"/>
      <c r="E3" s="71"/>
      <c r="F3" s="71"/>
      <c r="G3" s="71"/>
      <c r="H3" s="71"/>
      <c r="I3" s="71"/>
      <c r="J3" s="72"/>
      <c r="K3" s="72"/>
      <c r="L3" s="72"/>
      <c r="M3" s="72"/>
      <c r="N3" s="72"/>
      <c r="O3" s="72"/>
      <c r="P3" s="72"/>
      <c r="Q3" s="72"/>
    </row>
    <row r="4" spans="2:17" ht="15.75">
      <c r="B4" s="72"/>
      <c r="C4" s="72" t="s">
        <v>153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ht="16.5" thickBo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3:9" ht="22.5" customHeight="1" thickBot="1">
      <c r="C6" s="204" t="s">
        <v>159</v>
      </c>
      <c r="D6" s="212" t="s">
        <v>216</v>
      </c>
      <c r="E6" s="296" t="s">
        <v>300</v>
      </c>
      <c r="F6" s="296"/>
      <c r="G6" s="296"/>
      <c r="H6" s="270" t="s">
        <v>277</v>
      </c>
      <c r="I6" s="16"/>
    </row>
    <row r="7" spans="3:8" ht="72" customHeight="1" thickBot="1">
      <c r="C7" s="205"/>
      <c r="D7" s="126"/>
      <c r="E7" s="209" t="s">
        <v>330</v>
      </c>
      <c r="F7" s="210" t="s">
        <v>329</v>
      </c>
      <c r="G7" s="211" t="s">
        <v>331</v>
      </c>
      <c r="H7" s="270"/>
    </row>
    <row r="8" spans="3:7" ht="19.5" thickBot="1">
      <c r="C8" s="167">
        <v>1</v>
      </c>
      <c r="D8" s="126">
        <v>2</v>
      </c>
      <c r="E8" s="126">
        <v>3</v>
      </c>
      <c r="F8" s="104">
        <v>4</v>
      </c>
      <c r="G8" s="104">
        <v>5</v>
      </c>
    </row>
    <row r="9" spans="3:7" ht="38.25" thickBot="1">
      <c r="C9" s="167" t="s">
        <v>24</v>
      </c>
      <c r="D9" s="109" t="s">
        <v>297</v>
      </c>
      <c r="E9" s="174"/>
      <c r="F9" s="174"/>
      <c r="G9" s="174"/>
    </row>
    <row r="10" spans="3:7" ht="19.5" thickBot="1">
      <c r="C10" s="167" t="s">
        <v>30</v>
      </c>
      <c r="D10" s="109" t="s">
        <v>298</v>
      </c>
      <c r="E10" s="174"/>
      <c r="F10" s="174"/>
      <c r="G10" s="174"/>
    </row>
    <row r="11" spans="3:7" ht="19.5" thickBot="1">
      <c r="C11" s="78"/>
      <c r="D11" s="80" t="s">
        <v>193</v>
      </c>
      <c r="E11" s="175">
        <f>SUM(E9:E10)</f>
        <v>0</v>
      </c>
      <c r="F11" s="175">
        <f>SUM(F9:F10)</f>
        <v>0</v>
      </c>
      <c r="G11" s="175">
        <f>SUM(G9:G10)</f>
        <v>0</v>
      </c>
    </row>
    <row r="14" spans="1:7" ht="18.75">
      <c r="A14" s="97" t="s">
        <v>327</v>
      </c>
      <c r="B14" s="116"/>
      <c r="C14" s="92"/>
      <c r="D14" s="92"/>
      <c r="E14" s="92"/>
      <c r="F14" s="92"/>
      <c r="G14" s="92"/>
    </row>
  </sheetData>
  <sheetProtection/>
  <mergeCells count="2">
    <mergeCell ref="E6:G6"/>
    <mergeCell ref="H6:H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11"/>
  <sheetViews>
    <sheetView zoomScalePageLayoutView="0" workbookViewId="0" topLeftCell="A1">
      <selection activeCell="E6" sqref="E6"/>
    </sheetView>
  </sheetViews>
  <sheetFormatPr defaultColWidth="9.140625" defaultRowHeight="15"/>
  <cols>
    <col min="4" max="4" width="44.8515625" style="0" customWidth="1"/>
    <col min="5" max="6" width="19.7109375" style="0" customWidth="1"/>
    <col min="7" max="7" width="16.57421875" style="0" customWidth="1"/>
    <col min="8" max="8" width="19.7109375" style="0" customWidth="1"/>
  </cols>
  <sheetData>
    <row r="1" spans="5:16" ht="18.75">
      <c r="E1" s="129" t="s">
        <v>260</v>
      </c>
      <c r="F1" s="118"/>
      <c r="G1" s="118"/>
      <c r="H1" s="130"/>
      <c r="I1" s="130"/>
      <c r="K1" s="125"/>
      <c r="L1" s="130"/>
      <c r="M1" s="130"/>
      <c r="N1" s="130"/>
      <c r="O1" s="130"/>
      <c r="P1" s="130"/>
    </row>
    <row r="2" spans="1:16" ht="18.75">
      <c r="A2" s="117" t="str">
        <f>Хранение!A27</f>
        <v>2.11</v>
      </c>
      <c r="B2" s="71" t="str">
        <f>Хранение!B27</f>
        <v>Страхование отвественности за вред, приченный задержанному ТС при хранении, в т.ч хищения 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72"/>
      <c r="O2" s="72"/>
      <c r="P2" s="72"/>
    </row>
    <row r="3" spans="2:16" ht="15.75">
      <c r="B3" s="72"/>
      <c r="C3" s="72" t="s">
        <v>152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6" ht="16.5" thickBo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8" ht="21" customHeight="1" thickBot="1">
      <c r="C5" s="204" t="s">
        <v>159</v>
      </c>
      <c r="D5" s="212" t="s">
        <v>216</v>
      </c>
      <c r="E5" s="296" t="s">
        <v>311</v>
      </c>
      <c r="F5" s="296"/>
      <c r="G5" s="296"/>
      <c r="H5" s="270" t="s">
        <v>277</v>
      </c>
    </row>
    <row r="6" spans="3:8" ht="78.75" customHeight="1" thickBot="1">
      <c r="C6" s="205"/>
      <c r="D6" s="126"/>
      <c r="E6" s="209" t="s">
        <v>330</v>
      </c>
      <c r="F6" s="210" t="s">
        <v>329</v>
      </c>
      <c r="G6" s="211" t="s">
        <v>331</v>
      </c>
      <c r="H6" s="270"/>
    </row>
    <row r="7" spans="3:7" ht="19.5" thickBot="1">
      <c r="C7" s="132">
        <v>1</v>
      </c>
      <c r="D7" s="126">
        <v>2</v>
      </c>
      <c r="E7" s="126">
        <v>3</v>
      </c>
      <c r="F7" s="104">
        <v>4</v>
      </c>
      <c r="G7" s="104">
        <v>5</v>
      </c>
    </row>
    <row r="8" spans="3:7" ht="19.5" thickBot="1">
      <c r="C8" s="132" t="s">
        <v>24</v>
      </c>
      <c r="D8" s="109" t="s">
        <v>319</v>
      </c>
      <c r="E8" s="110"/>
      <c r="F8" s="120"/>
      <c r="G8" s="120"/>
    </row>
    <row r="9" spans="3:7" ht="19.5" thickBot="1">
      <c r="C9" s="78"/>
      <c r="D9" s="80" t="s">
        <v>193</v>
      </c>
      <c r="E9" s="113">
        <f>SUM(E8:E8)</f>
        <v>0</v>
      </c>
      <c r="F9" s="113">
        <f>SUM(F8:F8)</f>
        <v>0</v>
      </c>
      <c r="G9" s="113">
        <f>SUM(G8:G8)</f>
        <v>0</v>
      </c>
    </row>
    <row r="11" spans="1:7" ht="18.75">
      <c r="A11" s="97" t="s">
        <v>256</v>
      </c>
      <c r="B11" s="116"/>
      <c r="C11" s="92"/>
      <c r="D11" s="92"/>
      <c r="E11" s="92"/>
      <c r="F11" s="92"/>
      <c r="G11" s="92"/>
    </row>
  </sheetData>
  <sheetProtection/>
  <mergeCells count="2">
    <mergeCell ref="E5:G5"/>
    <mergeCell ref="H5:H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M28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7.140625" style="0" customWidth="1"/>
    <col min="3" max="3" width="8.140625" style="0" customWidth="1"/>
    <col min="4" max="4" width="71.421875" style="0" customWidth="1"/>
    <col min="5" max="5" width="20.421875" style="0" customWidth="1"/>
    <col min="6" max="6" width="19.8515625" style="0" customWidth="1"/>
    <col min="7" max="7" width="18.8515625" style="0" customWidth="1"/>
    <col min="8" max="8" width="19.140625" style="0" customWidth="1"/>
  </cols>
  <sheetData>
    <row r="1" spans="5:7" ht="18.75">
      <c r="E1" s="114" t="s">
        <v>257</v>
      </c>
      <c r="F1" s="118"/>
      <c r="G1" s="118"/>
    </row>
    <row r="2" spans="1:13" ht="18.75">
      <c r="A2" s="71" t="str">
        <f>Хранение!A28</f>
        <v>2.12.</v>
      </c>
      <c r="B2" s="71" t="str">
        <f>Хранение!B28</f>
        <v>Иные расходы</v>
      </c>
      <c r="C2" s="71"/>
      <c r="D2" s="71"/>
      <c r="E2" s="70"/>
      <c r="F2" s="70"/>
      <c r="G2" s="70"/>
      <c r="H2" s="70"/>
      <c r="I2" s="70"/>
      <c r="J2" s="70"/>
      <c r="K2" s="70"/>
      <c r="L2" s="70"/>
      <c r="M2" s="72"/>
    </row>
    <row r="3" spans="2:13" ht="15.75">
      <c r="B3" s="72"/>
      <c r="C3" s="72" t="s">
        <v>149</v>
      </c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5.75">
      <c r="B4" s="72"/>
      <c r="C4" s="72" t="s">
        <v>150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ht="15.75" thickBot="1"/>
    <row r="6" spans="3:8" ht="19.5" customHeight="1" thickBot="1">
      <c r="C6" s="204" t="s">
        <v>159</v>
      </c>
      <c r="D6" s="212" t="s">
        <v>216</v>
      </c>
      <c r="E6" s="296" t="s">
        <v>311</v>
      </c>
      <c r="F6" s="296"/>
      <c r="G6" s="296"/>
      <c r="H6" s="270" t="s">
        <v>277</v>
      </c>
    </row>
    <row r="7" spans="3:8" ht="57" thickBot="1">
      <c r="C7" s="205"/>
      <c r="D7" s="126"/>
      <c r="E7" s="209" t="s">
        <v>330</v>
      </c>
      <c r="F7" s="210" t="s">
        <v>329</v>
      </c>
      <c r="G7" s="211" t="s">
        <v>331</v>
      </c>
      <c r="H7" s="270"/>
    </row>
    <row r="8" spans="3:7" ht="19.5" thickBot="1">
      <c r="C8" s="107">
        <v>1</v>
      </c>
      <c r="D8" s="79">
        <v>2</v>
      </c>
      <c r="E8" s="79">
        <v>3</v>
      </c>
      <c r="F8" s="104">
        <v>4</v>
      </c>
      <c r="G8" s="104">
        <v>5</v>
      </c>
    </row>
    <row r="9" spans="3:7" ht="19.5" thickBot="1">
      <c r="C9" s="107" t="s">
        <v>24</v>
      </c>
      <c r="D9" s="109"/>
      <c r="E9" s="174"/>
      <c r="F9" s="181"/>
      <c r="G9" s="181"/>
    </row>
    <row r="10" spans="3:7" ht="19.5" thickBot="1">
      <c r="C10" s="107" t="s">
        <v>30</v>
      </c>
      <c r="D10" s="109"/>
      <c r="E10" s="174"/>
      <c r="F10" s="181"/>
      <c r="G10" s="181"/>
    </row>
    <row r="11" spans="3:7" ht="19.5" thickBot="1">
      <c r="C11" s="107" t="s">
        <v>31</v>
      </c>
      <c r="D11" s="109"/>
      <c r="E11" s="174"/>
      <c r="F11" s="181"/>
      <c r="G11" s="181"/>
    </row>
    <row r="12" spans="3:7" ht="19.5" thickBot="1">
      <c r="C12" s="107" t="s">
        <v>103</v>
      </c>
      <c r="D12" s="109"/>
      <c r="E12" s="174"/>
      <c r="F12" s="181"/>
      <c r="G12" s="181"/>
    </row>
    <row r="13" spans="3:7" ht="19.5" thickBot="1">
      <c r="C13" s="107" t="s">
        <v>199</v>
      </c>
      <c r="D13" s="109"/>
      <c r="E13" s="174"/>
      <c r="F13" s="181"/>
      <c r="G13" s="181"/>
    </row>
    <row r="14" spans="3:7" ht="19.5" thickBot="1">
      <c r="C14" s="107" t="s">
        <v>200</v>
      </c>
      <c r="D14" s="109"/>
      <c r="E14" s="174"/>
      <c r="F14" s="181"/>
      <c r="G14" s="181"/>
    </row>
    <row r="15" spans="3:7" ht="19.5" thickBot="1">
      <c r="C15" s="107" t="s">
        <v>201</v>
      </c>
      <c r="D15" s="109"/>
      <c r="E15" s="174"/>
      <c r="F15" s="181"/>
      <c r="G15" s="181"/>
    </row>
    <row r="16" spans="3:7" ht="19.5" thickBot="1">
      <c r="C16" s="107" t="s">
        <v>202</v>
      </c>
      <c r="D16" s="109"/>
      <c r="E16" s="174"/>
      <c r="F16" s="181"/>
      <c r="G16" s="181"/>
    </row>
    <row r="17" spans="3:7" ht="19.5" thickBot="1">
      <c r="C17" s="107" t="s">
        <v>203</v>
      </c>
      <c r="D17" s="109"/>
      <c r="E17" s="174"/>
      <c r="F17" s="181"/>
      <c r="G17" s="181"/>
    </row>
    <row r="18" spans="3:7" ht="19.5" thickBot="1">
      <c r="C18" s="107" t="s">
        <v>204</v>
      </c>
      <c r="D18" s="109"/>
      <c r="E18" s="174"/>
      <c r="F18" s="181"/>
      <c r="G18" s="181"/>
    </row>
    <row r="19" spans="3:7" ht="19.5" thickBot="1">
      <c r="C19" s="78"/>
      <c r="D19" s="80" t="s">
        <v>193</v>
      </c>
      <c r="E19" s="175">
        <f>SUM(E9:E18)</f>
        <v>0</v>
      </c>
      <c r="F19" s="175">
        <f>SUM(F9:F18)</f>
        <v>0</v>
      </c>
      <c r="G19" s="175">
        <f>SUM(G9:G18)</f>
        <v>0</v>
      </c>
    </row>
    <row r="21" spans="1:7" ht="18.75">
      <c r="A21" s="97" t="s">
        <v>256</v>
      </c>
      <c r="B21" s="116"/>
      <c r="C21" s="92"/>
      <c r="D21" s="92"/>
      <c r="E21" s="92"/>
      <c r="F21" s="92"/>
      <c r="G21" s="92"/>
    </row>
    <row r="28" ht="15">
      <c r="F28">
        <f>'стр.2.12'!G914</f>
        <v>0</v>
      </c>
    </row>
  </sheetData>
  <sheetProtection/>
  <mergeCells count="2">
    <mergeCell ref="E6:G6"/>
    <mergeCell ref="H6:H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L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8.00390625" style="0" customWidth="1"/>
  </cols>
  <sheetData>
    <row r="1" spans="1:12" ht="18.75">
      <c r="A1" s="71" t="str">
        <f>Хранение!A30</f>
        <v>2.13.</v>
      </c>
      <c r="B1" s="71" t="str">
        <f>Хранение!B30</f>
        <v>Безнадежные долги ( не более 2% от затрат)</v>
      </c>
      <c r="C1" s="71"/>
      <c r="D1" s="76"/>
      <c r="E1" s="76"/>
      <c r="F1" s="76"/>
      <c r="G1" s="76"/>
      <c r="H1" s="72"/>
      <c r="I1" s="72"/>
      <c r="J1" s="72"/>
      <c r="K1" s="72"/>
      <c r="L1" s="72"/>
    </row>
    <row r="2" spans="2:12" ht="15.75">
      <c r="B2" s="72"/>
      <c r="C2" s="72" t="s">
        <v>148</v>
      </c>
      <c r="D2" s="72"/>
      <c r="E2" s="72"/>
      <c r="F2" s="72"/>
      <c r="G2" s="72"/>
      <c r="H2" s="72"/>
      <c r="I2" s="72"/>
      <c r="J2" s="72"/>
      <c r="K2" s="72"/>
      <c r="L2" s="72"/>
    </row>
    <row r="3" spans="2:12" ht="15.75">
      <c r="B3" s="72"/>
      <c r="C3" s="72" t="s">
        <v>151</v>
      </c>
      <c r="D3" s="72"/>
      <c r="E3" s="72"/>
      <c r="F3" s="72"/>
      <c r="G3" s="72"/>
      <c r="H3" s="72"/>
      <c r="I3" s="72"/>
      <c r="J3" s="72"/>
      <c r="K3" s="72"/>
      <c r="L3" s="72"/>
    </row>
    <row r="5" spans="1:7" ht="18.75">
      <c r="A5" s="97" t="s">
        <v>256</v>
      </c>
      <c r="B5" s="116"/>
      <c r="C5" s="92"/>
      <c r="D5" s="92"/>
      <c r="E5" s="92"/>
      <c r="F5" s="92"/>
      <c r="G5" s="9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15"/>
  <sheetViews>
    <sheetView zoomScalePageLayoutView="0" workbookViewId="0" topLeftCell="E1">
      <selection activeCell="E14" sqref="E14"/>
    </sheetView>
  </sheetViews>
  <sheetFormatPr defaultColWidth="9.140625" defaultRowHeight="15"/>
  <cols>
    <col min="2" max="2" width="6.421875" style="0" customWidth="1"/>
    <col min="3" max="3" width="32.28125" style="0" customWidth="1"/>
    <col min="4" max="4" width="31.421875" style="0" customWidth="1"/>
    <col min="5" max="5" width="23.28125" style="0" customWidth="1"/>
    <col min="6" max="6" width="35.140625" style="0" customWidth="1"/>
    <col min="7" max="7" width="24.00390625" style="0" customWidth="1"/>
    <col min="8" max="8" width="30.140625" style="0" customWidth="1"/>
    <col min="9" max="9" width="23.7109375" style="0" customWidth="1"/>
    <col min="10" max="10" width="17.57421875" style="0" customWidth="1"/>
  </cols>
  <sheetData>
    <row r="1" spans="7:10" ht="18.75">
      <c r="G1" s="129" t="s">
        <v>257</v>
      </c>
      <c r="H1" s="129"/>
      <c r="I1" s="130"/>
      <c r="J1" s="130"/>
    </row>
    <row r="2" spans="2:4" ht="19.5" thickBot="1">
      <c r="B2" s="149" t="s">
        <v>249</v>
      </c>
      <c r="C2" s="150"/>
      <c r="D2" s="151"/>
    </row>
    <row r="3" spans="2:10" ht="22.5" customHeight="1" thickBot="1">
      <c r="B3" s="273" t="s">
        <v>159</v>
      </c>
      <c r="C3" s="273" t="s">
        <v>250</v>
      </c>
      <c r="D3" s="278" t="s">
        <v>330</v>
      </c>
      <c r="E3" s="280"/>
      <c r="F3" s="287" t="s">
        <v>329</v>
      </c>
      <c r="G3" s="288"/>
      <c r="H3" s="287" t="s">
        <v>331</v>
      </c>
      <c r="I3" s="288"/>
      <c r="J3" s="270" t="s">
        <v>277</v>
      </c>
    </row>
    <row r="4" spans="2:10" ht="22.5" customHeight="1" thickBot="1">
      <c r="B4" s="274"/>
      <c r="C4" s="275"/>
      <c r="D4" s="217" t="s">
        <v>312</v>
      </c>
      <c r="E4" s="126" t="s">
        <v>313</v>
      </c>
      <c r="F4" s="217" t="s">
        <v>312</v>
      </c>
      <c r="G4" s="126" t="s">
        <v>313</v>
      </c>
      <c r="H4" s="217" t="s">
        <v>312</v>
      </c>
      <c r="I4" s="126" t="s">
        <v>313</v>
      </c>
      <c r="J4" s="270"/>
    </row>
    <row r="5" spans="2:9" ht="19.5" thickBot="1">
      <c r="B5" s="89">
        <v>1</v>
      </c>
      <c r="C5" s="126">
        <v>2</v>
      </c>
      <c r="D5" s="126">
        <v>3</v>
      </c>
      <c r="E5" s="126">
        <v>4</v>
      </c>
      <c r="F5" s="126">
        <v>5</v>
      </c>
      <c r="G5" s="218">
        <v>6</v>
      </c>
      <c r="H5" s="218">
        <v>7</v>
      </c>
      <c r="I5" s="218">
        <v>8</v>
      </c>
    </row>
    <row r="6" spans="2:9" ht="22.5" customHeight="1" thickBot="1">
      <c r="B6" s="167" t="s">
        <v>24</v>
      </c>
      <c r="C6" s="109" t="s">
        <v>252</v>
      </c>
      <c r="D6" s="174"/>
      <c r="E6" s="192" t="e">
        <f>D6/D12*100</f>
        <v>#DIV/0!</v>
      </c>
      <c r="F6" s="174"/>
      <c r="G6" s="202" t="e">
        <f>F6/F12*100</f>
        <v>#DIV/0!</v>
      </c>
      <c r="H6" s="181"/>
      <c r="I6" s="202" t="e">
        <f>H6/H12*100</f>
        <v>#DIV/0!</v>
      </c>
    </row>
    <row r="7" spans="2:9" ht="20.25" customHeight="1" thickBot="1">
      <c r="B7" s="167" t="s">
        <v>30</v>
      </c>
      <c r="C7" s="109" t="s">
        <v>251</v>
      </c>
      <c r="D7" s="174"/>
      <c r="E7" s="192">
        <f>IF(D7=0,0,(D7/D12*100))</f>
        <v>0</v>
      </c>
      <c r="F7" s="174"/>
      <c r="G7" s="202">
        <f>IF(F7=0,0,F7/F12*100)</f>
        <v>0</v>
      </c>
      <c r="H7" s="174"/>
      <c r="I7" s="202">
        <f>IF(H7=0,0,H7/H12*100)</f>
        <v>0</v>
      </c>
    </row>
    <row r="8" spans="2:9" ht="19.5" thickBot="1">
      <c r="B8" s="167" t="s">
        <v>31</v>
      </c>
      <c r="C8" s="109"/>
      <c r="D8" s="174"/>
      <c r="E8" s="192">
        <f>IF(D8=0,0,(D8/D12*100))</f>
        <v>0</v>
      </c>
      <c r="F8" s="174"/>
      <c r="G8" s="202">
        <f>IF(F8=0,0,F8/F12*100)</f>
        <v>0</v>
      </c>
      <c r="H8" s="181"/>
      <c r="I8" s="202">
        <f>IF(H8=0,0,H8/H12*100)</f>
        <v>0</v>
      </c>
    </row>
    <row r="9" spans="2:9" ht="19.5" thickBot="1">
      <c r="B9" s="167" t="s">
        <v>103</v>
      </c>
      <c r="C9" s="109"/>
      <c r="D9" s="174"/>
      <c r="E9" s="192">
        <f>IF(D9=0,0,(D9/D12*100))</f>
        <v>0</v>
      </c>
      <c r="F9" s="174"/>
      <c r="G9" s="202">
        <f>IF(F9=0,0,F9/F12*100)</f>
        <v>0</v>
      </c>
      <c r="H9" s="181"/>
      <c r="I9" s="202">
        <f>IF(H9=0,0,H9/H12*100)</f>
        <v>0</v>
      </c>
    </row>
    <row r="10" spans="2:9" ht="19.5" thickBot="1">
      <c r="B10" s="167" t="s">
        <v>199</v>
      </c>
      <c r="C10" s="109"/>
      <c r="D10" s="174"/>
      <c r="E10" s="192">
        <f>IF(D10=0,0,(D10/D12*100))</f>
        <v>0</v>
      </c>
      <c r="F10" s="174"/>
      <c r="G10" s="202">
        <f>IF(F10=0,0,F10/F12*100)</f>
        <v>0</v>
      </c>
      <c r="H10" s="181"/>
      <c r="I10" s="202">
        <f>IF(H10=0,0,H10/H12*100)</f>
        <v>0</v>
      </c>
    </row>
    <row r="11" spans="2:9" ht="19.5" thickBot="1">
      <c r="B11" s="111"/>
      <c r="C11" s="109"/>
      <c r="D11" s="174"/>
      <c r="E11" s="192">
        <f>IF(D11=0,0,(D11/D12*100))</f>
        <v>0</v>
      </c>
      <c r="F11" s="174"/>
      <c r="G11" s="202">
        <f>IF(F11=0,0,F11/F12*100)</f>
        <v>0</v>
      </c>
      <c r="H11" s="181"/>
      <c r="I11" s="202">
        <f>IF(H11=0,0,H11/H12*100)</f>
        <v>0</v>
      </c>
    </row>
    <row r="12" spans="1:9" ht="19.5" thickBot="1">
      <c r="A12" s="112"/>
      <c r="B12" s="103"/>
      <c r="C12" s="80" t="s">
        <v>193</v>
      </c>
      <c r="D12" s="175">
        <f aca="true" t="shared" si="0" ref="D12:I12">SUM(D6:D11)</f>
        <v>0</v>
      </c>
      <c r="E12" s="192" t="e">
        <f t="shared" si="0"/>
        <v>#DIV/0!</v>
      </c>
      <c r="F12" s="175">
        <f t="shared" si="0"/>
        <v>0</v>
      </c>
      <c r="G12" s="152" t="e">
        <f t="shared" si="0"/>
        <v>#DIV/0!</v>
      </c>
      <c r="H12" s="175">
        <f t="shared" si="0"/>
        <v>0</v>
      </c>
      <c r="I12" s="152" t="e">
        <f t="shared" si="0"/>
        <v>#DIV/0!</v>
      </c>
    </row>
    <row r="14" spans="2:13" ht="18.75">
      <c r="B14" s="92" t="s">
        <v>267</v>
      </c>
      <c r="C14" s="92"/>
      <c r="D14" s="92"/>
      <c r="E14" s="92"/>
      <c r="F14" s="92"/>
      <c r="G14" s="92"/>
      <c r="H14" s="92"/>
      <c r="I14" s="153"/>
      <c r="J14" s="153"/>
      <c r="K14" s="153"/>
      <c r="L14" s="153"/>
      <c r="M14" s="153"/>
    </row>
    <row r="15" spans="2:13" ht="18.75">
      <c r="B15" s="92" t="s">
        <v>266</v>
      </c>
      <c r="C15" s="92"/>
      <c r="D15" s="92"/>
      <c r="E15" s="92"/>
      <c r="F15" s="92"/>
      <c r="G15" s="92"/>
      <c r="H15" s="92"/>
      <c r="I15" s="153"/>
      <c r="J15" s="153"/>
      <c r="K15" s="153"/>
      <c r="L15" s="153"/>
      <c r="M15" s="153"/>
    </row>
  </sheetData>
  <sheetProtection/>
  <mergeCells count="6">
    <mergeCell ref="D3:E3"/>
    <mergeCell ref="F3:G3"/>
    <mergeCell ref="H3:I3"/>
    <mergeCell ref="B3:B4"/>
    <mergeCell ref="C3:C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tabSelected="1" zoomScalePageLayoutView="0" workbookViewId="0" topLeftCell="A16">
      <selection activeCell="B25" sqref="B25"/>
    </sheetView>
  </sheetViews>
  <sheetFormatPr defaultColWidth="9.140625" defaultRowHeight="15"/>
  <cols>
    <col min="1" max="1" width="4.140625" style="0" customWidth="1"/>
    <col min="2" max="2" width="115.28125" style="0" customWidth="1"/>
    <col min="3" max="3" width="20.28125" style="0" customWidth="1"/>
  </cols>
  <sheetData>
    <row r="1" spans="2:14" ht="18.75">
      <c r="B1" s="71" t="s">
        <v>223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>
      <c r="A3" s="92" t="s">
        <v>24</v>
      </c>
      <c r="B3" s="168" t="s">
        <v>299</v>
      </c>
      <c r="C3" s="169"/>
      <c r="D3" s="169"/>
      <c r="E3" s="169"/>
      <c r="F3" s="169"/>
      <c r="G3" s="169"/>
      <c r="H3" s="169"/>
      <c r="I3" s="169"/>
      <c r="J3" s="169"/>
      <c r="K3" s="16"/>
      <c r="L3" s="16"/>
      <c r="M3" s="16"/>
      <c r="N3" s="16"/>
    </row>
    <row r="4" spans="2:14" ht="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.75">
      <c r="A5" s="92" t="s">
        <v>30</v>
      </c>
      <c r="B5" s="129" t="s">
        <v>253</v>
      </c>
      <c r="C5" s="92"/>
      <c r="D5" s="92"/>
      <c r="E5" s="92"/>
      <c r="F5" s="92"/>
      <c r="G5" s="92"/>
      <c r="H5" s="92"/>
      <c r="I5" s="92"/>
      <c r="J5" s="92"/>
      <c r="K5" s="16"/>
      <c r="L5" s="16"/>
      <c r="M5" s="16"/>
      <c r="N5" s="16"/>
    </row>
    <row r="6" spans="1:14" ht="18.75">
      <c r="A6" s="92"/>
      <c r="B6" s="170" t="s">
        <v>322</v>
      </c>
      <c r="C6" s="92"/>
      <c r="D6" s="92"/>
      <c r="E6" s="92"/>
      <c r="F6" s="92"/>
      <c r="G6" s="92"/>
      <c r="H6" s="92"/>
      <c r="I6" s="92"/>
      <c r="J6" s="92"/>
      <c r="K6" s="16"/>
      <c r="L6" s="16"/>
      <c r="M6" s="16"/>
      <c r="N6" s="16"/>
    </row>
    <row r="7" spans="1:15" ht="17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8" ht="18.75">
      <c r="A8" s="92" t="s">
        <v>31</v>
      </c>
      <c r="B8" s="92" t="s">
        <v>269</v>
      </c>
      <c r="C8" s="93" t="s">
        <v>236</v>
      </c>
      <c r="D8" s="93" t="s">
        <v>234</v>
      </c>
      <c r="E8" s="93" t="s">
        <v>235</v>
      </c>
      <c r="F8" s="115" t="s">
        <v>224</v>
      </c>
      <c r="G8" s="115" t="s">
        <v>263</v>
      </c>
      <c r="H8" s="115" t="s">
        <v>225</v>
      </c>
      <c r="I8" s="115" t="s">
        <v>226</v>
      </c>
      <c r="J8" s="115" t="s">
        <v>227</v>
      </c>
      <c r="K8" s="115" t="s">
        <v>228</v>
      </c>
      <c r="L8" s="115" t="s">
        <v>229</v>
      </c>
      <c r="M8" s="115" t="s">
        <v>230</v>
      </c>
      <c r="N8" s="115" t="s">
        <v>231</v>
      </c>
      <c r="O8" s="115" t="s">
        <v>94</v>
      </c>
      <c r="P8" s="115" t="s">
        <v>232</v>
      </c>
      <c r="Q8" s="115" t="s">
        <v>233</v>
      </c>
      <c r="R8" s="115"/>
    </row>
    <row r="9" spans="1:18" ht="18.75">
      <c r="A9" s="92"/>
      <c r="B9" s="97" t="s">
        <v>254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5" ht="18.75">
      <c r="A10" s="92"/>
      <c r="B10" s="203" t="s">
        <v>325</v>
      </c>
      <c r="C10" s="93"/>
      <c r="D10" s="97"/>
      <c r="E10" s="97"/>
      <c r="F10" s="97"/>
      <c r="G10" s="97"/>
      <c r="H10" s="97"/>
      <c r="I10" s="92"/>
      <c r="J10" s="92"/>
      <c r="K10" s="92"/>
      <c r="L10" s="92"/>
      <c r="M10" s="92"/>
      <c r="N10" s="92"/>
      <c r="O10" s="92"/>
    </row>
    <row r="11" spans="1:15" ht="18.75">
      <c r="A11" s="92"/>
      <c r="B11" s="92" t="s">
        <v>324</v>
      </c>
      <c r="C11" s="93"/>
      <c r="D11" s="97"/>
      <c r="E11" s="97"/>
      <c r="F11" s="97"/>
      <c r="G11" s="97"/>
      <c r="H11" s="97"/>
      <c r="I11" s="92"/>
      <c r="J11" s="92"/>
      <c r="K11" s="92"/>
      <c r="L11" s="92"/>
      <c r="M11" s="92"/>
      <c r="N11" s="92"/>
      <c r="O11" s="92"/>
    </row>
    <row r="12" spans="1:15" ht="18.75">
      <c r="A12" s="92"/>
      <c r="B12" s="97"/>
      <c r="C12" s="93"/>
      <c r="D12" s="97"/>
      <c r="E12" s="97"/>
      <c r="F12" s="97"/>
      <c r="G12" s="97"/>
      <c r="H12" s="97"/>
      <c r="I12" s="92"/>
      <c r="J12" s="92"/>
      <c r="K12" s="92"/>
      <c r="L12" s="92"/>
      <c r="M12" s="92"/>
      <c r="N12" s="92"/>
      <c r="O12" s="92"/>
    </row>
    <row r="13" spans="1:15" ht="18.75">
      <c r="A13" s="92"/>
      <c r="B13" s="97"/>
      <c r="C13" s="93"/>
      <c r="D13" s="97"/>
      <c r="E13" s="97"/>
      <c r="F13" s="97"/>
      <c r="G13" s="97"/>
      <c r="H13" s="97"/>
      <c r="I13" s="92"/>
      <c r="J13" s="92"/>
      <c r="K13" s="92"/>
      <c r="L13" s="92"/>
      <c r="M13" s="92"/>
      <c r="N13" s="92"/>
      <c r="O13" s="92"/>
    </row>
    <row r="14" spans="1:15" ht="18.75">
      <c r="A14" s="92" t="s">
        <v>103</v>
      </c>
      <c r="B14" s="98" t="s">
        <v>255</v>
      </c>
      <c r="C14" s="93"/>
      <c r="D14" s="97"/>
      <c r="E14" s="97"/>
      <c r="F14" s="97"/>
      <c r="G14" s="97"/>
      <c r="H14" s="97"/>
      <c r="I14" s="92"/>
      <c r="J14" s="92"/>
      <c r="K14" s="92"/>
      <c r="L14" s="92"/>
      <c r="M14" s="92"/>
      <c r="N14" s="92"/>
      <c r="O14" s="92"/>
    </row>
    <row r="15" spans="1:15" ht="17.25" customHeight="1">
      <c r="A15" s="92"/>
      <c r="B15" s="98"/>
      <c r="C15" s="93"/>
      <c r="D15" s="97"/>
      <c r="E15" s="97"/>
      <c r="F15" s="97"/>
      <c r="G15" s="97"/>
      <c r="H15" s="97"/>
      <c r="I15" s="92"/>
      <c r="J15" s="92"/>
      <c r="K15" s="92"/>
      <c r="L15" s="92"/>
      <c r="M15" s="92"/>
      <c r="N15" s="92"/>
      <c r="O15" s="92"/>
    </row>
    <row r="16" spans="1:15" ht="18.75">
      <c r="A16" s="92" t="s">
        <v>199</v>
      </c>
      <c r="B16" s="92" t="s">
        <v>323</v>
      </c>
      <c r="C16" s="92"/>
      <c r="D16" s="92"/>
      <c r="F16" s="97"/>
      <c r="G16" s="97"/>
      <c r="H16" s="97"/>
      <c r="I16" s="92"/>
      <c r="J16" s="92"/>
      <c r="K16" s="92"/>
      <c r="L16" s="92"/>
      <c r="M16" s="92"/>
      <c r="N16" s="92"/>
      <c r="O16" s="92"/>
    </row>
    <row r="17" spans="1:15" ht="18.75">
      <c r="A17" s="92"/>
      <c r="B17" s="92"/>
      <c r="C17" s="93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2" ht="142.5" customHeight="1">
      <c r="A18" s="94" t="s">
        <v>200</v>
      </c>
      <c r="B18" s="95" t="s">
        <v>334</v>
      </c>
    </row>
    <row r="19" spans="1:2" ht="15.75" customHeight="1">
      <c r="A19" s="94"/>
      <c r="B19" s="95"/>
    </row>
    <row r="20" spans="1:2" ht="18.75">
      <c r="A20" s="92" t="s">
        <v>202</v>
      </c>
      <c r="B20" s="92" t="s">
        <v>237</v>
      </c>
    </row>
    <row r="21" ht="15.75">
      <c r="B21" s="96" t="s">
        <v>238</v>
      </c>
    </row>
    <row r="22" ht="15.75">
      <c r="B22" s="96" t="s">
        <v>332</v>
      </c>
    </row>
    <row r="23" ht="15.75">
      <c r="B23" s="96" t="s">
        <v>333</v>
      </c>
    </row>
    <row r="27" spans="2:4" ht="18.75">
      <c r="B27" s="92"/>
      <c r="C27" s="92"/>
      <c r="D27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43"/>
  <sheetViews>
    <sheetView zoomScalePageLayoutView="0" workbookViewId="0" topLeftCell="A34">
      <selection activeCell="F39" sqref="F39"/>
    </sheetView>
  </sheetViews>
  <sheetFormatPr defaultColWidth="9.140625" defaultRowHeight="15"/>
  <cols>
    <col min="1" max="1" width="8.7109375" style="0" customWidth="1"/>
    <col min="2" max="2" width="114.140625" style="0" customWidth="1"/>
    <col min="3" max="3" width="15.00390625" style="0" customWidth="1"/>
    <col min="4" max="4" width="16.7109375" style="0" customWidth="1"/>
    <col min="5" max="5" width="14.421875" style="0" customWidth="1"/>
    <col min="6" max="6" width="13.8515625" style="0" customWidth="1"/>
  </cols>
  <sheetData>
    <row r="1" spans="2:6" ht="18.75">
      <c r="B1" s="298" t="s">
        <v>261</v>
      </c>
      <c r="C1" s="298"/>
      <c r="D1" s="298"/>
      <c r="E1" s="298"/>
      <c r="F1" s="298"/>
    </row>
    <row r="2" spans="1:6" ht="18.75">
      <c r="A2" s="311" t="s">
        <v>240</v>
      </c>
      <c r="B2" s="311"/>
      <c r="C2" s="311"/>
      <c r="D2" s="311"/>
      <c r="E2" s="311"/>
      <c r="F2" s="311"/>
    </row>
    <row r="3" ht="13.5" customHeight="1">
      <c r="B3" s="63"/>
    </row>
    <row r="4" spans="2:6" ht="15.75" thickBot="1">
      <c r="B4" s="303" t="s">
        <v>326</v>
      </c>
      <c r="C4" s="303"/>
      <c r="D4" s="303"/>
      <c r="E4" s="303"/>
      <c r="F4" s="303"/>
    </row>
    <row r="5" spans="1:6" ht="15" customHeight="1">
      <c r="A5" s="304" t="s">
        <v>62</v>
      </c>
      <c r="B5" s="304" t="s">
        <v>63</v>
      </c>
      <c r="C5" s="304" t="s">
        <v>64</v>
      </c>
      <c r="D5" s="314" t="s">
        <v>330</v>
      </c>
      <c r="E5" s="314" t="s">
        <v>329</v>
      </c>
      <c r="F5" s="317" t="s">
        <v>331</v>
      </c>
    </row>
    <row r="6" spans="1:6" ht="15" customHeight="1">
      <c r="A6" s="305"/>
      <c r="B6" s="305"/>
      <c r="C6" s="305"/>
      <c r="D6" s="315"/>
      <c r="E6" s="315"/>
      <c r="F6" s="318"/>
    </row>
    <row r="7" spans="1:6" ht="30.75" customHeight="1" thickBot="1">
      <c r="A7" s="306"/>
      <c r="B7" s="306"/>
      <c r="C7" s="306"/>
      <c r="D7" s="316"/>
      <c r="E7" s="316"/>
      <c r="F7" s="319"/>
    </row>
    <row r="8" spans="1:6" ht="19.5" thickBot="1">
      <c r="A8" s="17" t="s">
        <v>24</v>
      </c>
      <c r="B8" s="18" t="s">
        <v>65</v>
      </c>
      <c r="C8" s="19"/>
      <c r="D8" s="20"/>
      <c r="E8" s="21"/>
      <c r="F8" s="22"/>
    </row>
    <row r="9" spans="1:7" ht="18.75">
      <c r="A9" s="23" t="s">
        <v>26</v>
      </c>
      <c r="B9" s="24" t="s">
        <v>66</v>
      </c>
      <c r="C9" s="25" t="s">
        <v>270</v>
      </c>
      <c r="D9" s="196">
        <f>'стр.1,1- 1,2; 1,4'!E7</f>
        <v>0</v>
      </c>
      <c r="E9" s="197">
        <f>'стр.1,1- 1,2; 1,4'!F7</f>
        <v>0</v>
      </c>
      <c r="F9" s="197">
        <f>'стр.1,1- 1,2; 1,4'!G7</f>
        <v>0</v>
      </c>
      <c r="G9" s="63"/>
    </row>
    <row r="10" spans="1:6" ht="18.75">
      <c r="A10" s="38" t="s">
        <v>181</v>
      </c>
      <c r="B10" s="27" t="s">
        <v>68</v>
      </c>
      <c r="C10" s="86" t="s">
        <v>32</v>
      </c>
      <c r="D10" s="198">
        <f>'стр.1,1- 1,2; 1,4'!E8</f>
        <v>0</v>
      </c>
      <c r="E10" s="199">
        <f>'стр.1,1- 1,2; 1,4'!F8</f>
        <v>0</v>
      </c>
      <c r="F10" s="199">
        <f>'стр.1,1- 1,2; 1,4'!G8</f>
        <v>0</v>
      </c>
    </row>
    <row r="11" spans="1:6" ht="18.75">
      <c r="A11" s="26" t="s">
        <v>27</v>
      </c>
      <c r="B11" s="27" t="s">
        <v>67</v>
      </c>
      <c r="C11" s="86" t="s">
        <v>32</v>
      </c>
      <c r="D11" s="198">
        <f>'стр.1.3'!E11</f>
        <v>0</v>
      </c>
      <c r="E11" s="199">
        <f>'стр.1.3'!F11</f>
        <v>0</v>
      </c>
      <c r="F11" s="198">
        <f>'стр.1.3'!G11</f>
        <v>0</v>
      </c>
    </row>
    <row r="12" spans="1:6" ht="19.5" customHeight="1">
      <c r="A12" s="29" t="s">
        <v>28</v>
      </c>
      <c r="B12" s="30" t="s">
        <v>69</v>
      </c>
      <c r="C12" s="87" t="s">
        <v>23</v>
      </c>
      <c r="D12" s="198" t="e">
        <f>D13/D11*1000</f>
        <v>#DIV/0!</v>
      </c>
      <c r="E12" s="198" t="e">
        <f>E13/E11*1000</f>
        <v>#DIV/0!</v>
      </c>
      <c r="F12" s="198" t="e">
        <f>F13/F11*1000</f>
        <v>#DIV/0!</v>
      </c>
    </row>
    <row r="13" spans="1:6" ht="19.5" thickBot="1">
      <c r="A13" s="31" t="s">
        <v>29</v>
      </c>
      <c r="B13" s="32" t="s">
        <v>70</v>
      </c>
      <c r="C13" s="33" t="s">
        <v>71</v>
      </c>
      <c r="D13" s="200">
        <f>'стр.1.5'!E19</f>
        <v>0</v>
      </c>
      <c r="E13" s="201">
        <f>'стр.1.5'!F19</f>
        <v>0</v>
      </c>
      <c r="F13" s="200">
        <f>'стр.1.5'!G19</f>
        <v>0</v>
      </c>
    </row>
    <row r="14" spans="1:6" ht="19.5" thickBot="1">
      <c r="A14" s="18" t="s">
        <v>30</v>
      </c>
      <c r="B14" s="34" t="s">
        <v>72</v>
      </c>
      <c r="C14" s="22"/>
      <c r="D14" s="35"/>
      <c r="E14" s="21"/>
      <c r="F14" s="35"/>
    </row>
    <row r="15" spans="1:6" ht="18.75">
      <c r="A15" s="36" t="s">
        <v>73</v>
      </c>
      <c r="B15" s="24" t="s">
        <v>74</v>
      </c>
      <c r="C15" s="37" t="s">
        <v>75</v>
      </c>
      <c r="D15" s="133">
        <f>'стр.2.1'!H22</f>
        <v>0</v>
      </c>
      <c r="E15" s="134">
        <f>'стр.2.1'!H30</f>
        <v>0</v>
      </c>
      <c r="F15" s="135">
        <f>'стр.2.1'!H38</f>
        <v>0</v>
      </c>
    </row>
    <row r="16" spans="1:6" ht="18.75">
      <c r="A16" s="26" t="s">
        <v>76</v>
      </c>
      <c r="B16" s="27" t="s">
        <v>77</v>
      </c>
      <c r="C16" s="28" t="s">
        <v>75</v>
      </c>
      <c r="D16" s="136">
        <f>'стр.2.2-2.3'!F15</f>
        <v>0</v>
      </c>
      <c r="E16" s="137">
        <f>'стр.2.2-2.3'!F18</f>
        <v>0</v>
      </c>
      <c r="F16" s="136">
        <f>'стр.2.2-2.3'!F21</f>
        <v>0</v>
      </c>
    </row>
    <row r="17" spans="1:6" ht="18.75">
      <c r="A17" s="38" t="s">
        <v>78</v>
      </c>
      <c r="B17" s="39" t="s">
        <v>320</v>
      </c>
      <c r="C17" s="28" t="s">
        <v>25</v>
      </c>
      <c r="D17" s="176">
        <f>'стр.2.2-2.3'!E15</f>
        <v>0</v>
      </c>
      <c r="E17" s="177">
        <f>'стр.2.2-2.3'!E18</f>
        <v>0</v>
      </c>
      <c r="F17" s="176">
        <f>'стр.2.2-2.3'!E21</f>
        <v>0</v>
      </c>
    </row>
    <row r="18" spans="1:6" ht="18.75">
      <c r="A18" s="38" t="s">
        <v>36</v>
      </c>
      <c r="B18" s="27" t="s">
        <v>79</v>
      </c>
      <c r="C18" s="28" t="s">
        <v>75</v>
      </c>
      <c r="D18" s="136">
        <f>'стр.2.2-2.3'!H15</f>
        <v>0</v>
      </c>
      <c r="E18" s="137">
        <f>'стр.2.2-2.3'!H18</f>
        <v>0</v>
      </c>
      <c r="F18" s="136">
        <f>'стр.2.2-2.3'!H21</f>
        <v>0</v>
      </c>
    </row>
    <row r="19" spans="1:6" ht="18.75">
      <c r="A19" s="26" t="s">
        <v>80</v>
      </c>
      <c r="B19" s="27" t="s">
        <v>81</v>
      </c>
      <c r="C19" s="28" t="s">
        <v>75</v>
      </c>
      <c r="D19" s="136">
        <f>'стр.2.4'!H29</f>
        <v>0</v>
      </c>
      <c r="E19" s="137">
        <f>'стр.2.4'!H44</f>
        <v>0</v>
      </c>
      <c r="F19" s="136">
        <f>'стр.2.4'!H59</f>
        <v>0</v>
      </c>
    </row>
    <row r="20" spans="1:6" ht="18.75">
      <c r="A20" s="26" t="s">
        <v>82</v>
      </c>
      <c r="B20" s="40" t="s">
        <v>83</v>
      </c>
      <c r="C20" s="28" t="s">
        <v>75</v>
      </c>
      <c r="D20" s="136">
        <f>'стр.2.5'!F10</f>
        <v>0</v>
      </c>
      <c r="E20" s="137">
        <f>'стр.2.5'!H10</f>
        <v>0</v>
      </c>
      <c r="F20" s="136">
        <f>'стр.2.5'!J10</f>
        <v>0</v>
      </c>
    </row>
    <row r="21" spans="1:6" ht="18.75">
      <c r="A21" s="26" t="s">
        <v>84</v>
      </c>
      <c r="B21" s="41" t="s">
        <v>85</v>
      </c>
      <c r="C21" s="28" t="s">
        <v>75</v>
      </c>
      <c r="D21" s="136">
        <f>'стр.2.6'!G21</f>
        <v>0</v>
      </c>
      <c r="E21" s="137">
        <f>'стр.2.6'!J21</f>
        <v>0</v>
      </c>
      <c r="F21" s="136">
        <f>'стр.2.6'!M21</f>
        <v>0</v>
      </c>
    </row>
    <row r="22" spans="1:6" ht="18.75">
      <c r="A22" s="26" t="s">
        <v>86</v>
      </c>
      <c r="B22" s="40" t="s">
        <v>87</v>
      </c>
      <c r="C22" s="28" t="s">
        <v>75</v>
      </c>
      <c r="D22" s="136">
        <f>'стр.2.7'!E11</f>
        <v>0</v>
      </c>
      <c r="E22" s="137">
        <f>'стр.2.7'!F11</f>
        <v>0</v>
      </c>
      <c r="F22" s="136">
        <f>'стр.2.7'!G11</f>
        <v>0</v>
      </c>
    </row>
    <row r="23" spans="1:6" ht="18.75">
      <c r="A23" s="26" t="s">
        <v>88</v>
      </c>
      <c r="B23" s="40" t="s">
        <v>118</v>
      </c>
      <c r="C23" s="42" t="s">
        <v>75</v>
      </c>
      <c r="D23" s="136">
        <f>'стр.2.8'!E19</f>
        <v>0</v>
      </c>
      <c r="E23" s="137">
        <f>'стр.2.8'!F19</f>
        <v>0</v>
      </c>
      <c r="F23" s="136">
        <f>'стр.2.8'!G19</f>
        <v>0</v>
      </c>
    </row>
    <row r="24" spans="1:6" ht="18.75">
      <c r="A24" s="26" t="s">
        <v>89</v>
      </c>
      <c r="B24" s="43" t="s">
        <v>90</v>
      </c>
      <c r="C24" s="28" t="s">
        <v>75</v>
      </c>
      <c r="D24" s="136">
        <f>'стр.2.9'!E14</f>
        <v>0</v>
      </c>
      <c r="E24" s="138">
        <f>'стр.2.9'!F14</f>
        <v>0</v>
      </c>
      <c r="F24" s="136">
        <f>'стр.2.9'!G14</f>
        <v>0</v>
      </c>
    </row>
    <row r="25" spans="1:6" ht="18.75">
      <c r="A25" s="307" t="s">
        <v>91</v>
      </c>
      <c r="B25" s="44" t="s">
        <v>92</v>
      </c>
      <c r="C25" s="309" t="s">
        <v>75</v>
      </c>
      <c r="D25" s="312">
        <f>'стр.2.10'!E11</f>
        <v>0</v>
      </c>
      <c r="E25" s="312">
        <f>'стр.2.10'!F11</f>
        <v>0</v>
      </c>
      <c r="F25" s="312">
        <f>'стр.2.10'!G11</f>
        <v>0</v>
      </c>
    </row>
    <row r="26" spans="1:6" ht="18.75">
      <c r="A26" s="308"/>
      <c r="B26" s="45" t="s">
        <v>93</v>
      </c>
      <c r="C26" s="310"/>
      <c r="D26" s="313"/>
      <c r="E26" s="313"/>
      <c r="F26" s="313"/>
    </row>
    <row r="27" spans="1:6" ht="18.75">
      <c r="A27" s="46" t="s">
        <v>94</v>
      </c>
      <c r="B27" s="47" t="s">
        <v>95</v>
      </c>
      <c r="C27" s="28" t="s">
        <v>75</v>
      </c>
      <c r="D27" s="139">
        <f>'стр.2.11'!E9</f>
        <v>0</v>
      </c>
      <c r="E27" s="140">
        <f>'стр.2.11'!F9</f>
        <v>0</v>
      </c>
      <c r="F27" s="139">
        <f>'стр.2.11'!G9</f>
        <v>0</v>
      </c>
    </row>
    <row r="28" spans="1:6" ht="19.5" thickBot="1">
      <c r="A28" s="48" t="s">
        <v>96</v>
      </c>
      <c r="B28" s="49" t="s">
        <v>97</v>
      </c>
      <c r="C28" s="28" t="s">
        <v>75</v>
      </c>
      <c r="D28" s="141">
        <f>'стр.2.12'!E19</f>
        <v>0</v>
      </c>
      <c r="E28" s="142">
        <f>'стр.2.12'!F19</f>
        <v>0</v>
      </c>
      <c r="F28" s="141">
        <f>'стр.2.12'!G19</f>
        <v>0</v>
      </c>
    </row>
    <row r="29" spans="1:6" ht="19.5" thickBot="1">
      <c r="A29" s="50" t="s">
        <v>31</v>
      </c>
      <c r="B29" s="51" t="s">
        <v>98</v>
      </c>
      <c r="C29" s="52" t="s">
        <v>75</v>
      </c>
      <c r="D29" s="193">
        <f>D15+D16+D18+D19+D20+D21+D22+D23+D24+D25+D27+D28</f>
        <v>0</v>
      </c>
      <c r="E29" s="193">
        <f>E15+E16+E18+E19+E20+E21+E22+E23+E24+E25+E27+E28</f>
        <v>0</v>
      </c>
      <c r="F29" s="193">
        <f>F15+F16+F18+F19+F20+F21+F22+F23+F24+F25+F27+F28</f>
        <v>0</v>
      </c>
    </row>
    <row r="30" spans="1:6" ht="19.5" thickBot="1">
      <c r="A30" s="53" t="s">
        <v>99</v>
      </c>
      <c r="B30" s="54" t="s">
        <v>117</v>
      </c>
      <c r="C30" s="35" t="s">
        <v>100</v>
      </c>
      <c r="D30" s="194">
        <f>D29*2/100</f>
        <v>0</v>
      </c>
      <c r="E30" s="194">
        <f>E29*2/100</f>
        <v>0</v>
      </c>
      <c r="F30" s="194">
        <f>F29*2/100</f>
        <v>0</v>
      </c>
    </row>
    <row r="31" spans="1:6" ht="19.5" thickBot="1">
      <c r="A31" s="50" t="s">
        <v>101</v>
      </c>
      <c r="B31" s="51" t="s">
        <v>102</v>
      </c>
      <c r="C31" s="52" t="s">
        <v>100</v>
      </c>
      <c r="D31" s="195">
        <f>D29+D30</f>
        <v>0</v>
      </c>
      <c r="E31" s="195">
        <f>E29+E30</f>
        <v>0</v>
      </c>
      <c r="F31" s="195">
        <f>F29+F30</f>
        <v>0</v>
      </c>
    </row>
    <row r="32" spans="1:6" ht="39.75" customHeight="1" thickBot="1">
      <c r="A32" s="55" t="s">
        <v>103</v>
      </c>
      <c r="B32" s="56" t="s">
        <v>104</v>
      </c>
      <c r="C32" s="57" t="s">
        <v>116</v>
      </c>
      <c r="D32" s="122" t="e">
        <f>D31/D13</f>
        <v>#DIV/0!</v>
      </c>
      <c r="E32" s="122" t="e">
        <f>E31/E13</f>
        <v>#DIV/0!</v>
      </c>
      <c r="F32" s="122" t="e">
        <f>F31/F13</f>
        <v>#DIV/0!</v>
      </c>
    </row>
    <row r="33" spans="1:6" ht="21.75" customHeight="1" thickBot="1">
      <c r="A33" s="58" t="s">
        <v>105</v>
      </c>
      <c r="B33" s="56" t="s">
        <v>106</v>
      </c>
      <c r="C33" s="57"/>
      <c r="D33" s="143"/>
      <c r="E33" s="144"/>
      <c r="F33" s="145"/>
    </row>
    <row r="34" spans="1:6" ht="18.75" customHeight="1" thickBot="1">
      <c r="A34" s="59" t="s">
        <v>107</v>
      </c>
      <c r="B34" s="60" t="s">
        <v>108</v>
      </c>
      <c r="C34" s="61" t="s">
        <v>116</v>
      </c>
      <c r="D34" s="62" t="e">
        <f>D32/2</f>
        <v>#DIV/0!</v>
      </c>
      <c r="E34" s="62" t="e">
        <f>E32/2</f>
        <v>#DIV/0!</v>
      </c>
      <c r="F34" s="62" t="e">
        <f>F32/2</f>
        <v>#DIV/0!</v>
      </c>
    </row>
    <row r="35" spans="1:6" ht="17.25" customHeight="1" thickBot="1">
      <c r="A35" s="59" t="s">
        <v>109</v>
      </c>
      <c r="B35" s="60" t="s">
        <v>110</v>
      </c>
      <c r="C35" s="61" t="s">
        <v>116</v>
      </c>
      <c r="D35" s="62" t="e">
        <f>D32</f>
        <v>#DIV/0!</v>
      </c>
      <c r="E35" s="62" t="e">
        <f>E32</f>
        <v>#DIV/0!</v>
      </c>
      <c r="F35" s="62" t="e">
        <f>F32</f>
        <v>#DIV/0!</v>
      </c>
    </row>
    <row r="36" spans="1:6" ht="17.25" customHeight="1" thickBot="1">
      <c r="A36" s="59" t="s">
        <v>111</v>
      </c>
      <c r="B36" s="60" t="s">
        <v>112</v>
      </c>
      <c r="C36" s="61" t="s">
        <v>116</v>
      </c>
      <c r="D36" s="62" t="e">
        <f>D32*2</f>
        <v>#DIV/0!</v>
      </c>
      <c r="E36" s="62" t="e">
        <f>E32*2</f>
        <v>#DIV/0!</v>
      </c>
      <c r="F36" s="62" t="e">
        <f>F32*2</f>
        <v>#DIV/0!</v>
      </c>
    </row>
    <row r="37" spans="1:6" ht="18" customHeight="1" thickBot="1">
      <c r="A37" s="59" t="s">
        <v>113</v>
      </c>
      <c r="B37" s="60" t="s">
        <v>114</v>
      </c>
      <c r="C37" s="61" t="s">
        <v>116</v>
      </c>
      <c r="D37" s="62" t="e">
        <f>D32*3</f>
        <v>#DIV/0!</v>
      </c>
      <c r="E37" s="62" t="e">
        <f>E32*3</f>
        <v>#DIV/0!</v>
      </c>
      <c r="F37" s="62" t="e">
        <f>F32*3</f>
        <v>#DIV/0!</v>
      </c>
    </row>
    <row r="38" spans="1:6" ht="19.5" thickBot="1">
      <c r="A38" s="299" t="s">
        <v>115</v>
      </c>
      <c r="B38" s="300"/>
      <c r="C38" s="124" t="s">
        <v>37</v>
      </c>
      <c r="D38" s="123"/>
      <c r="E38" s="123">
        <v>39</v>
      </c>
      <c r="F38" s="68">
        <v>40</v>
      </c>
    </row>
    <row r="39" spans="1:6" ht="15.75">
      <c r="A39" s="15"/>
      <c r="B39" s="64" t="s">
        <v>33</v>
      </c>
      <c r="C39" s="65"/>
      <c r="D39" s="65"/>
      <c r="E39" s="66"/>
      <c r="F39" s="66"/>
    </row>
    <row r="40" spans="1:6" ht="15.75">
      <c r="A40" s="15"/>
      <c r="B40" s="301" t="s">
        <v>34</v>
      </c>
      <c r="C40" s="301"/>
      <c r="D40" s="67"/>
      <c r="E40" s="66"/>
      <c r="F40" s="66"/>
    </row>
    <row r="41" spans="1:6" ht="15.75">
      <c r="A41" s="15"/>
      <c r="B41" s="302"/>
      <c r="C41" s="302"/>
      <c r="D41" s="64"/>
      <c r="E41" s="66"/>
      <c r="F41" s="66"/>
    </row>
    <row r="42" spans="1:6" ht="15.75">
      <c r="A42" s="15"/>
      <c r="B42" s="64" t="s">
        <v>35</v>
      </c>
      <c r="C42" s="64"/>
      <c r="D42" s="64"/>
      <c r="E42" s="66"/>
      <c r="F42" s="66"/>
    </row>
    <row r="43" spans="2:6" ht="15">
      <c r="B43" s="16"/>
      <c r="C43" s="16"/>
      <c r="D43" s="16"/>
      <c r="E43" s="16"/>
      <c r="F43" s="16"/>
    </row>
  </sheetData>
  <sheetProtection/>
  <mergeCells count="17">
    <mergeCell ref="A2:F2"/>
    <mergeCell ref="D25:D26"/>
    <mergeCell ref="D5:D7"/>
    <mergeCell ref="E5:E7"/>
    <mergeCell ref="F5:F7"/>
    <mergeCell ref="E25:E26"/>
    <mergeCell ref="F25:F26"/>
    <mergeCell ref="B1:F1"/>
    <mergeCell ref="A38:B38"/>
    <mergeCell ref="B40:C40"/>
    <mergeCell ref="B41:C41"/>
    <mergeCell ref="B4:F4"/>
    <mergeCell ref="A5:A7"/>
    <mergeCell ref="B5:B7"/>
    <mergeCell ref="C5:C7"/>
    <mergeCell ref="A25:A26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E146"/>
  <sheetViews>
    <sheetView zoomScalePageLayoutView="0" workbookViewId="0" topLeftCell="A22">
      <selection activeCell="C43" sqref="C43"/>
    </sheetView>
  </sheetViews>
  <sheetFormatPr defaultColWidth="9.140625" defaultRowHeight="15"/>
  <cols>
    <col min="1" max="1" width="36.140625" style="0" customWidth="1"/>
    <col min="2" max="2" width="21.00390625" style="0" customWidth="1"/>
    <col min="3" max="3" width="47.140625" style="0" customWidth="1"/>
    <col min="4" max="4" width="21.140625" style="0" customWidth="1"/>
  </cols>
  <sheetData>
    <row r="1" spans="3:5" ht="18.75">
      <c r="C1" s="129" t="s">
        <v>257</v>
      </c>
      <c r="D1" s="130"/>
      <c r="E1" s="130"/>
    </row>
    <row r="2" ht="15.75">
      <c r="C2" s="91" t="s">
        <v>38</v>
      </c>
    </row>
    <row r="3" spans="1:3" ht="33.75" customHeight="1">
      <c r="A3" s="264" t="s">
        <v>239</v>
      </c>
      <c r="B3" s="265"/>
      <c r="C3" s="265"/>
    </row>
    <row r="4" spans="1:5" ht="15.75">
      <c r="A4" s="161" t="s">
        <v>39</v>
      </c>
      <c r="B4" s="266" t="s">
        <v>60</v>
      </c>
      <c r="C4" s="266"/>
      <c r="D4" s="73"/>
      <c r="E4" s="73"/>
    </row>
    <row r="5" spans="1:5" ht="15.75">
      <c r="A5" s="162"/>
      <c r="B5" s="154"/>
      <c r="C5" s="154"/>
      <c r="D5" s="73"/>
      <c r="E5" s="73"/>
    </row>
    <row r="6" spans="1:5" ht="47.25" customHeight="1">
      <c r="A6" s="163" t="s">
        <v>40</v>
      </c>
      <c r="B6" s="251"/>
      <c r="C6" s="252"/>
      <c r="D6" s="73" t="s">
        <v>61</v>
      </c>
      <c r="E6" s="73"/>
    </row>
    <row r="7" spans="1:5" ht="15.75">
      <c r="A7" s="164"/>
      <c r="B7" s="267"/>
      <c r="C7" s="267"/>
      <c r="D7" s="73"/>
      <c r="E7" s="73"/>
    </row>
    <row r="8" spans="1:5" ht="48.75" customHeight="1">
      <c r="A8" s="165" t="s">
        <v>268</v>
      </c>
      <c r="B8" s="268"/>
      <c r="C8" s="269"/>
      <c r="D8" s="73"/>
      <c r="E8" s="73"/>
    </row>
    <row r="9" spans="1:5" ht="19.5" customHeight="1">
      <c r="A9" s="165" t="s">
        <v>41</v>
      </c>
      <c r="B9" s="261"/>
      <c r="C9" s="262"/>
      <c r="D9" s="73"/>
      <c r="E9" s="73"/>
    </row>
    <row r="10" spans="1:5" ht="20.25" customHeight="1">
      <c r="A10" s="165" t="s">
        <v>42</v>
      </c>
      <c r="B10" s="261"/>
      <c r="C10" s="262"/>
      <c r="D10" s="73"/>
      <c r="E10" s="73"/>
    </row>
    <row r="11" spans="1:5" ht="15.75">
      <c r="A11" s="166"/>
      <c r="B11" s="263"/>
      <c r="C11" s="263"/>
      <c r="D11" s="73"/>
      <c r="E11" s="73"/>
    </row>
    <row r="12" spans="1:5" ht="15.75">
      <c r="A12" s="165" t="s">
        <v>43</v>
      </c>
      <c r="B12" s="249"/>
      <c r="C12" s="250"/>
      <c r="D12" s="73"/>
      <c r="E12" s="73"/>
    </row>
    <row r="13" spans="1:5" ht="15.75">
      <c r="A13" s="165" t="s">
        <v>44</v>
      </c>
      <c r="B13" s="249"/>
      <c r="C13" s="250"/>
      <c r="D13" s="73"/>
      <c r="E13" s="73"/>
    </row>
    <row r="14" spans="1:5" ht="15.75">
      <c r="A14" s="155"/>
      <c r="B14" s="156"/>
      <c r="C14" s="157"/>
      <c r="D14" s="73"/>
      <c r="E14" s="73"/>
    </row>
    <row r="15" spans="1:5" ht="15.75">
      <c r="A15" s="256" t="s">
        <v>45</v>
      </c>
      <c r="B15" s="258"/>
      <c r="C15" s="258"/>
      <c r="D15" s="73"/>
      <c r="E15" s="73"/>
    </row>
    <row r="16" spans="1:5" ht="15.75">
      <c r="A16" s="160" t="s">
        <v>46</v>
      </c>
      <c r="B16" s="259"/>
      <c r="C16" s="260"/>
      <c r="D16" s="73" t="s">
        <v>61</v>
      </c>
      <c r="E16" s="73"/>
    </row>
    <row r="17" spans="1:5" ht="15.75">
      <c r="A17" s="158" t="s">
        <v>47</v>
      </c>
      <c r="B17" s="259"/>
      <c r="C17" s="260"/>
      <c r="D17" s="73" t="s">
        <v>61</v>
      </c>
      <c r="E17" s="73"/>
    </row>
    <row r="18" spans="1:5" ht="15.75">
      <c r="A18" s="158" t="s">
        <v>48</v>
      </c>
      <c r="B18" s="259"/>
      <c r="C18" s="260"/>
      <c r="D18" s="73" t="s">
        <v>61</v>
      </c>
      <c r="E18" s="73"/>
    </row>
    <row r="19" spans="1:5" ht="15.75">
      <c r="A19" s="158" t="s">
        <v>49</v>
      </c>
      <c r="B19" s="259"/>
      <c r="C19" s="260"/>
      <c r="D19" s="73" t="s">
        <v>61</v>
      </c>
      <c r="E19" s="73"/>
    </row>
    <row r="20" spans="1:5" ht="15.75">
      <c r="A20" s="155"/>
      <c r="B20" s="156"/>
      <c r="C20" s="157"/>
      <c r="D20" s="73"/>
      <c r="E20" s="73"/>
    </row>
    <row r="21" spans="1:5" ht="15.75">
      <c r="A21" s="256" t="s">
        <v>50</v>
      </c>
      <c r="B21" s="258"/>
      <c r="C21" s="258"/>
      <c r="D21" s="73"/>
      <c r="E21" s="73"/>
    </row>
    <row r="22" spans="1:5" ht="15.75">
      <c r="A22" s="158" t="s">
        <v>51</v>
      </c>
      <c r="B22" s="255"/>
      <c r="C22" s="255"/>
      <c r="D22" s="73"/>
      <c r="E22" s="73"/>
    </row>
    <row r="23" spans="1:5" ht="15.75">
      <c r="A23" s="158" t="s">
        <v>52</v>
      </c>
      <c r="B23" s="255"/>
      <c r="C23" s="255"/>
      <c r="D23" s="73"/>
      <c r="E23" s="73"/>
    </row>
    <row r="24" spans="1:5" ht="15.75">
      <c r="A24" s="159" t="s">
        <v>59</v>
      </c>
      <c r="B24" s="253"/>
      <c r="C24" s="254"/>
      <c r="D24" s="73"/>
      <c r="E24" s="73"/>
    </row>
    <row r="25" spans="1:5" ht="15.75">
      <c r="A25" s="256" t="s">
        <v>53</v>
      </c>
      <c r="B25" s="257"/>
      <c r="C25" s="257"/>
      <c r="D25" s="73"/>
      <c r="E25" s="73"/>
    </row>
    <row r="26" spans="1:5" ht="15.75">
      <c r="A26" s="158" t="s">
        <v>54</v>
      </c>
      <c r="B26" s="255"/>
      <c r="C26" s="255"/>
      <c r="D26" s="73"/>
      <c r="E26" s="73"/>
    </row>
    <row r="27" spans="1:5" ht="15.75">
      <c r="A27" s="158" t="s">
        <v>55</v>
      </c>
      <c r="B27" s="255"/>
      <c r="C27" s="255"/>
      <c r="D27" s="73"/>
      <c r="E27" s="73"/>
    </row>
    <row r="28" spans="1:5" ht="15.75">
      <c r="A28" s="159" t="s">
        <v>59</v>
      </c>
      <c r="B28" s="253"/>
      <c r="C28" s="254"/>
      <c r="D28" s="73"/>
      <c r="E28" s="73"/>
    </row>
    <row r="29" spans="1:5" ht="15.75">
      <c r="A29" s="256" t="s">
        <v>56</v>
      </c>
      <c r="B29" s="257"/>
      <c r="C29" s="257"/>
      <c r="D29" s="73"/>
      <c r="E29" s="73"/>
    </row>
    <row r="30" spans="1:5" ht="15.75">
      <c r="A30" s="158" t="s">
        <v>54</v>
      </c>
      <c r="B30" s="255"/>
      <c r="C30" s="255"/>
      <c r="D30" s="73"/>
      <c r="E30" s="73"/>
    </row>
    <row r="31" spans="1:5" ht="15.75">
      <c r="A31" s="158" t="s">
        <v>55</v>
      </c>
      <c r="B31" s="255"/>
      <c r="C31" s="255"/>
      <c r="D31" s="73"/>
      <c r="E31" s="73"/>
    </row>
    <row r="32" spans="1:5" ht="15.75">
      <c r="A32" s="159" t="s">
        <v>59</v>
      </c>
      <c r="B32" s="253"/>
      <c r="C32" s="254"/>
      <c r="D32" s="73"/>
      <c r="E32" s="73"/>
    </row>
    <row r="33" spans="1:5" ht="15.75">
      <c r="A33" s="256" t="s">
        <v>57</v>
      </c>
      <c r="B33" s="257"/>
      <c r="C33" s="257"/>
      <c r="D33" s="73"/>
      <c r="E33" s="73"/>
    </row>
    <row r="34" spans="1:5" ht="15.75">
      <c r="A34" s="159" t="s">
        <v>54</v>
      </c>
      <c r="B34" s="255"/>
      <c r="C34" s="255"/>
      <c r="D34" s="73"/>
      <c r="E34" s="73"/>
    </row>
    <row r="35" spans="1:5" ht="15.75">
      <c r="A35" s="159" t="s">
        <v>58</v>
      </c>
      <c r="B35" s="255"/>
      <c r="C35" s="255"/>
      <c r="D35" s="73"/>
      <c r="E35" s="73"/>
    </row>
    <row r="36" spans="1:5" ht="15.75">
      <c r="A36" s="159" t="s">
        <v>55</v>
      </c>
      <c r="B36" s="255"/>
      <c r="C36" s="255"/>
      <c r="D36" s="73"/>
      <c r="E36" s="73"/>
    </row>
    <row r="37" spans="1:5" ht="15.75">
      <c r="A37" s="159" t="s">
        <v>59</v>
      </c>
      <c r="B37" s="255"/>
      <c r="C37" s="255"/>
      <c r="D37" s="73"/>
      <c r="E37" s="73"/>
    </row>
    <row r="38" spans="1:5" ht="15.75">
      <c r="A38" s="72"/>
      <c r="B38" s="72"/>
      <c r="C38" s="72"/>
      <c r="D38" s="73"/>
      <c r="E38" s="73"/>
    </row>
    <row r="39" spans="1:5" ht="15.75">
      <c r="A39" s="72"/>
      <c r="B39" s="72"/>
      <c r="C39" s="72"/>
      <c r="D39" s="73"/>
      <c r="E39" s="73"/>
    </row>
    <row r="40" spans="1:5" ht="15.75">
      <c r="A40" s="72"/>
      <c r="B40" s="72"/>
      <c r="C40" s="72"/>
      <c r="D40" s="73"/>
      <c r="E40" s="73"/>
    </row>
    <row r="41" spans="1:5" ht="15.75">
      <c r="A41" s="72"/>
      <c r="B41" s="72"/>
      <c r="C41" s="72"/>
      <c r="D41" s="73"/>
      <c r="E41" s="73"/>
    </row>
    <row r="42" spans="1:5" ht="15.75">
      <c r="A42" s="72"/>
      <c r="B42" s="72"/>
      <c r="C42" s="72"/>
      <c r="D42" s="73"/>
      <c r="E42" s="73"/>
    </row>
    <row r="43" spans="1:5" ht="15.75">
      <c r="A43" s="72"/>
      <c r="B43" s="72"/>
      <c r="C43" s="72"/>
      <c r="D43" s="73"/>
      <c r="E43" s="73"/>
    </row>
    <row r="44" spans="1:5" ht="15.75">
      <c r="A44" s="72"/>
      <c r="B44" s="72"/>
      <c r="C44" s="72"/>
      <c r="D44" s="73"/>
      <c r="E44" s="73"/>
    </row>
    <row r="45" spans="1:5" ht="15.75">
      <c r="A45" s="72"/>
      <c r="B45" s="72"/>
      <c r="C45" s="72"/>
      <c r="D45" s="73"/>
      <c r="E45" s="73"/>
    </row>
    <row r="46" spans="1:5" ht="15.75">
      <c r="A46" s="72"/>
      <c r="B46" s="72"/>
      <c r="C46" s="72"/>
      <c r="D46" s="73"/>
      <c r="E46" s="73"/>
    </row>
    <row r="47" spans="1:5" ht="15.75">
      <c r="A47" s="72"/>
      <c r="B47" s="72"/>
      <c r="C47" s="72"/>
      <c r="D47" s="73"/>
      <c r="E47" s="73"/>
    </row>
    <row r="48" spans="1:5" ht="15.75">
      <c r="A48" s="72"/>
      <c r="B48" s="72"/>
      <c r="C48" s="72"/>
      <c r="D48" s="73"/>
      <c r="E48" s="73"/>
    </row>
    <row r="49" spans="1:5" ht="15.75">
      <c r="A49" s="72"/>
      <c r="B49" s="72"/>
      <c r="C49" s="72"/>
      <c r="D49" s="73"/>
      <c r="E49" s="73"/>
    </row>
    <row r="50" spans="1:5" ht="15.75">
      <c r="A50" s="72"/>
      <c r="B50" s="72"/>
      <c r="C50" s="72"/>
      <c r="D50" s="73"/>
      <c r="E50" s="73"/>
    </row>
    <row r="51" spans="1:5" ht="15.75">
      <c r="A51" s="72"/>
      <c r="B51" s="72"/>
      <c r="C51" s="72"/>
      <c r="D51" s="73"/>
      <c r="E51" s="73"/>
    </row>
    <row r="52" spans="1:5" ht="15.75">
      <c r="A52" s="72"/>
      <c r="B52" s="72"/>
      <c r="C52" s="72"/>
      <c r="D52" s="73"/>
      <c r="E52" s="73"/>
    </row>
    <row r="53" spans="1:5" ht="15.75">
      <c r="A53" s="72"/>
      <c r="B53" s="72"/>
      <c r="C53" s="72"/>
      <c r="D53" s="73"/>
      <c r="E53" s="73"/>
    </row>
    <row r="54" spans="1:5" ht="15.75">
      <c r="A54" s="72"/>
      <c r="B54" s="72"/>
      <c r="C54" s="72"/>
      <c r="D54" s="73"/>
      <c r="E54" s="73"/>
    </row>
    <row r="55" spans="1:5" ht="15.75">
      <c r="A55" s="72"/>
      <c r="B55" s="72"/>
      <c r="C55" s="72"/>
      <c r="D55" s="73"/>
      <c r="E55" s="73"/>
    </row>
    <row r="56" spans="1:5" ht="15.75">
      <c r="A56" s="72"/>
      <c r="B56" s="72"/>
      <c r="C56" s="72"/>
      <c r="D56" s="73"/>
      <c r="E56" s="73"/>
    </row>
    <row r="57" spans="1:5" ht="15.75">
      <c r="A57" s="72"/>
      <c r="B57" s="72"/>
      <c r="C57" s="72"/>
      <c r="D57" s="73"/>
      <c r="E57" s="73"/>
    </row>
    <row r="58" spans="1:3" ht="15">
      <c r="A58" s="16"/>
      <c r="B58" s="16"/>
      <c r="C58" s="16"/>
    </row>
    <row r="59" spans="1:3" ht="15">
      <c r="A59" s="16"/>
      <c r="B59" s="16"/>
      <c r="C59" s="16"/>
    </row>
    <row r="60" spans="1:3" ht="15">
      <c r="A60" s="16"/>
      <c r="B60" s="16"/>
      <c r="C60" s="16"/>
    </row>
    <row r="61" spans="1:3" ht="15">
      <c r="A61" s="16"/>
      <c r="B61" s="16"/>
      <c r="C61" s="16"/>
    </row>
    <row r="62" spans="1:3" ht="15">
      <c r="A62" s="16"/>
      <c r="B62" s="16"/>
      <c r="C62" s="16"/>
    </row>
    <row r="63" spans="1:3" ht="15">
      <c r="A63" s="16"/>
      <c r="B63" s="16"/>
      <c r="C63" s="16"/>
    </row>
    <row r="64" spans="1:3" ht="15">
      <c r="A64" s="16"/>
      <c r="B64" s="16"/>
      <c r="C64" s="16"/>
    </row>
    <row r="65" spans="1:3" ht="15">
      <c r="A65" s="16"/>
      <c r="B65" s="16"/>
      <c r="C65" s="16"/>
    </row>
    <row r="66" spans="1:3" ht="15">
      <c r="A66" s="16"/>
      <c r="B66" s="16"/>
      <c r="C66" s="16"/>
    </row>
    <row r="67" spans="1:3" ht="15">
      <c r="A67" s="16"/>
      <c r="B67" s="16"/>
      <c r="C67" s="16"/>
    </row>
    <row r="68" spans="1:3" ht="15">
      <c r="A68" s="16"/>
      <c r="B68" s="16"/>
      <c r="C68" s="16"/>
    </row>
    <row r="69" spans="1:3" ht="15">
      <c r="A69" s="16"/>
      <c r="B69" s="16"/>
      <c r="C69" s="16"/>
    </row>
    <row r="70" spans="1:3" ht="15">
      <c r="A70" s="16"/>
      <c r="B70" s="16"/>
      <c r="C70" s="16"/>
    </row>
    <row r="71" spans="1:3" ht="15">
      <c r="A71" s="16"/>
      <c r="B71" s="16"/>
      <c r="C71" s="16"/>
    </row>
    <row r="72" spans="1:3" ht="15">
      <c r="A72" s="16"/>
      <c r="B72" s="16"/>
      <c r="C72" s="16"/>
    </row>
    <row r="73" spans="1:3" ht="15">
      <c r="A73" s="16"/>
      <c r="B73" s="16"/>
      <c r="C73" s="16"/>
    </row>
    <row r="74" spans="1:3" ht="15">
      <c r="A74" s="16"/>
      <c r="B74" s="16"/>
      <c r="C74" s="16"/>
    </row>
    <row r="75" spans="1:3" ht="15">
      <c r="A75" s="16"/>
      <c r="B75" s="16"/>
      <c r="C75" s="16"/>
    </row>
    <row r="76" spans="1:3" ht="15">
      <c r="A76" s="16"/>
      <c r="B76" s="16"/>
      <c r="C76" s="16"/>
    </row>
    <row r="77" spans="1:3" ht="15">
      <c r="A77" s="16"/>
      <c r="B77" s="16"/>
      <c r="C77" s="16"/>
    </row>
    <row r="78" spans="1:3" ht="15">
      <c r="A78" s="16"/>
      <c r="B78" s="16"/>
      <c r="C78" s="16"/>
    </row>
    <row r="79" spans="1:3" ht="15">
      <c r="A79" s="16"/>
      <c r="B79" s="16"/>
      <c r="C79" s="16"/>
    </row>
    <row r="80" spans="1:3" ht="15">
      <c r="A80" s="16"/>
      <c r="B80" s="16"/>
      <c r="C80" s="16"/>
    </row>
    <row r="81" spans="1:3" ht="15">
      <c r="A81" s="16"/>
      <c r="B81" s="16"/>
      <c r="C81" s="16"/>
    </row>
    <row r="82" spans="1:3" ht="15">
      <c r="A82" s="16"/>
      <c r="B82" s="16"/>
      <c r="C82" s="16"/>
    </row>
    <row r="83" spans="1:3" ht="15">
      <c r="A83" s="16"/>
      <c r="B83" s="16"/>
      <c r="C83" s="16"/>
    </row>
    <row r="84" spans="1:3" ht="15">
      <c r="A84" s="16"/>
      <c r="B84" s="16"/>
      <c r="C84" s="16"/>
    </row>
    <row r="85" spans="1:3" ht="15">
      <c r="A85" s="16"/>
      <c r="B85" s="16"/>
      <c r="C85" s="16"/>
    </row>
    <row r="86" spans="1:3" ht="15">
      <c r="A86" s="16"/>
      <c r="B86" s="16"/>
      <c r="C86" s="16"/>
    </row>
    <row r="87" spans="1:3" ht="15">
      <c r="A87" s="16"/>
      <c r="B87" s="16"/>
      <c r="C87" s="16"/>
    </row>
    <row r="88" spans="1:3" ht="15">
      <c r="A88" s="16"/>
      <c r="B88" s="16"/>
      <c r="C88" s="16"/>
    </row>
    <row r="89" spans="1:3" ht="15">
      <c r="A89" s="16"/>
      <c r="B89" s="16"/>
      <c r="C89" s="16"/>
    </row>
    <row r="90" spans="1:3" ht="15">
      <c r="A90" s="16"/>
      <c r="B90" s="16"/>
      <c r="C90" s="16"/>
    </row>
    <row r="91" spans="1:3" ht="15">
      <c r="A91" s="16"/>
      <c r="B91" s="16"/>
      <c r="C91" s="16"/>
    </row>
    <row r="92" spans="1:3" ht="15">
      <c r="A92" s="16"/>
      <c r="B92" s="16"/>
      <c r="C92" s="16"/>
    </row>
    <row r="93" spans="1:3" ht="15">
      <c r="A93" s="16"/>
      <c r="B93" s="16"/>
      <c r="C93" s="16"/>
    </row>
    <row r="94" spans="1:3" ht="15">
      <c r="A94" s="16"/>
      <c r="B94" s="16"/>
      <c r="C94" s="16"/>
    </row>
    <row r="95" spans="1:3" ht="15">
      <c r="A95" s="16"/>
      <c r="B95" s="16"/>
      <c r="C95" s="16"/>
    </row>
    <row r="96" spans="1:3" ht="15">
      <c r="A96" s="16"/>
      <c r="B96" s="16"/>
      <c r="C96" s="16"/>
    </row>
    <row r="97" spans="1:3" ht="15">
      <c r="A97" s="16"/>
      <c r="B97" s="16"/>
      <c r="C97" s="16"/>
    </row>
    <row r="98" spans="1:3" ht="15">
      <c r="A98" s="16"/>
      <c r="B98" s="16"/>
      <c r="C98" s="16"/>
    </row>
    <row r="99" spans="1:3" ht="15">
      <c r="A99" s="16"/>
      <c r="B99" s="16"/>
      <c r="C99" s="16"/>
    </row>
    <row r="100" spans="1:3" ht="15">
      <c r="A100" s="16"/>
      <c r="B100" s="16"/>
      <c r="C100" s="16"/>
    </row>
    <row r="101" spans="1:3" ht="15">
      <c r="A101" s="16"/>
      <c r="B101" s="16"/>
      <c r="C101" s="16"/>
    </row>
    <row r="102" spans="1:3" ht="15">
      <c r="A102" s="16"/>
      <c r="B102" s="16"/>
      <c r="C102" s="16"/>
    </row>
    <row r="103" spans="1:3" ht="15">
      <c r="A103" s="16"/>
      <c r="B103" s="16"/>
      <c r="C103" s="16"/>
    </row>
    <row r="104" spans="1:3" ht="15">
      <c r="A104" s="16"/>
      <c r="B104" s="16"/>
      <c r="C104" s="16"/>
    </row>
    <row r="105" spans="1:3" ht="15">
      <c r="A105" s="16"/>
      <c r="B105" s="16"/>
      <c r="C105" s="16"/>
    </row>
    <row r="106" spans="1:3" ht="15">
      <c r="A106" s="16"/>
      <c r="B106" s="16"/>
      <c r="C106" s="16"/>
    </row>
    <row r="107" spans="1:3" ht="15">
      <c r="A107" s="16"/>
      <c r="B107" s="16"/>
      <c r="C107" s="16"/>
    </row>
    <row r="108" spans="1:3" ht="15">
      <c r="A108" s="16"/>
      <c r="B108" s="16"/>
      <c r="C108" s="16"/>
    </row>
    <row r="109" spans="1:3" ht="15">
      <c r="A109" s="16"/>
      <c r="B109" s="16"/>
      <c r="C109" s="16"/>
    </row>
    <row r="110" spans="1:3" ht="15">
      <c r="A110" s="16"/>
      <c r="B110" s="16"/>
      <c r="C110" s="16"/>
    </row>
    <row r="111" spans="1:3" ht="15">
      <c r="A111" s="16"/>
      <c r="B111" s="16"/>
      <c r="C111" s="16"/>
    </row>
    <row r="112" spans="1:3" ht="15">
      <c r="A112" s="16"/>
      <c r="B112" s="16"/>
      <c r="C112" s="16"/>
    </row>
    <row r="113" spans="1:3" ht="15">
      <c r="A113" s="16"/>
      <c r="B113" s="16"/>
      <c r="C113" s="16"/>
    </row>
    <row r="114" spans="1:3" ht="15">
      <c r="A114" s="16"/>
      <c r="B114" s="16"/>
      <c r="C114" s="16"/>
    </row>
    <row r="115" spans="1:3" ht="15">
      <c r="A115" s="16"/>
      <c r="B115" s="16"/>
      <c r="C115" s="16"/>
    </row>
    <row r="116" spans="1:3" ht="15">
      <c r="A116" s="16"/>
      <c r="B116" s="16"/>
      <c r="C116" s="16"/>
    </row>
    <row r="117" spans="1:3" ht="15">
      <c r="A117" s="16"/>
      <c r="B117" s="16"/>
      <c r="C117" s="16"/>
    </row>
    <row r="118" spans="1:3" ht="15">
      <c r="A118" s="16"/>
      <c r="B118" s="16"/>
      <c r="C118" s="16"/>
    </row>
    <row r="119" spans="1:3" ht="15">
      <c r="A119" s="16"/>
      <c r="B119" s="16"/>
      <c r="C119" s="16"/>
    </row>
    <row r="120" spans="1:3" ht="15">
      <c r="A120" s="16"/>
      <c r="B120" s="16"/>
      <c r="C120" s="16"/>
    </row>
    <row r="121" spans="1:3" ht="15">
      <c r="A121" s="16"/>
      <c r="B121" s="16"/>
      <c r="C121" s="16"/>
    </row>
    <row r="122" spans="1:3" ht="15">
      <c r="A122" s="16"/>
      <c r="B122" s="16"/>
      <c r="C122" s="16"/>
    </row>
    <row r="123" spans="1:3" ht="15">
      <c r="A123" s="16"/>
      <c r="B123" s="16"/>
      <c r="C123" s="16"/>
    </row>
    <row r="124" spans="1:3" ht="15">
      <c r="A124" s="16"/>
      <c r="B124" s="16"/>
      <c r="C124" s="16"/>
    </row>
    <row r="125" spans="1:3" ht="15">
      <c r="A125" s="16"/>
      <c r="B125" s="16"/>
      <c r="C125" s="16"/>
    </row>
    <row r="126" spans="1:3" ht="15">
      <c r="A126" s="16"/>
      <c r="B126" s="16"/>
      <c r="C126" s="16"/>
    </row>
    <row r="127" spans="1:3" ht="15">
      <c r="A127" s="16"/>
      <c r="B127" s="16"/>
      <c r="C127" s="16"/>
    </row>
    <row r="128" spans="1:3" ht="15">
      <c r="A128" s="16"/>
      <c r="B128" s="16"/>
      <c r="C128" s="16"/>
    </row>
    <row r="129" spans="1:3" ht="15">
      <c r="A129" s="16"/>
      <c r="B129" s="16"/>
      <c r="C129" s="16"/>
    </row>
    <row r="130" spans="1:3" ht="15">
      <c r="A130" s="16"/>
      <c r="B130" s="16"/>
      <c r="C130" s="16"/>
    </row>
    <row r="131" spans="1:3" ht="15">
      <c r="A131" s="16"/>
      <c r="B131" s="16"/>
      <c r="C131" s="16"/>
    </row>
    <row r="132" spans="1:3" ht="15">
      <c r="A132" s="16"/>
      <c r="B132" s="16"/>
      <c r="C132" s="16"/>
    </row>
    <row r="133" spans="1:3" ht="15">
      <c r="A133" s="16"/>
      <c r="B133" s="16"/>
      <c r="C133" s="16"/>
    </row>
    <row r="134" spans="1:3" ht="15">
      <c r="A134" s="16"/>
      <c r="B134" s="16"/>
      <c r="C134" s="16"/>
    </row>
    <row r="135" spans="1:3" ht="15">
      <c r="A135" s="16"/>
      <c r="B135" s="16"/>
      <c r="C135" s="16"/>
    </row>
    <row r="136" spans="1:3" ht="15">
      <c r="A136" s="16"/>
      <c r="B136" s="16"/>
      <c r="C136" s="16"/>
    </row>
    <row r="137" spans="1:3" ht="15">
      <c r="A137" s="16"/>
      <c r="B137" s="16"/>
      <c r="C137" s="16"/>
    </row>
    <row r="138" spans="1:3" ht="15">
      <c r="A138" s="16"/>
      <c r="B138" s="16"/>
      <c r="C138" s="16"/>
    </row>
    <row r="139" spans="1:3" ht="15">
      <c r="A139" s="16"/>
      <c r="B139" s="16"/>
      <c r="C139" s="16"/>
    </row>
    <row r="140" spans="1:3" ht="15">
      <c r="A140" s="16"/>
      <c r="B140" s="16"/>
      <c r="C140" s="16"/>
    </row>
    <row r="141" spans="1:3" ht="15">
      <c r="A141" s="16"/>
      <c r="B141" s="16"/>
      <c r="C141" s="16"/>
    </row>
    <row r="142" spans="1:3" ht="15">
      <c r="A142" s="16"/>
      <c r="B142" s="16"/>
      <c r="C142" s="16"/>
    </row>
    <row r="143" spans="1:3" ht="15">
      <c r="A143" s="16"/>
      <c r="B143" s="16"/>
      <c r="C143" s="16"/>
    </row>
    <row r="144" spans="1:3" ht="15">
      <c r="A144" s="16"/>
      <c r="B144" s="16"/>
      <c r="C144" s="16"/>
    </row>
    <row r="145" spans="1:3" ht="15">
      <c r="A145" s="16"/>
      <c r="B145" s="16"/>
      <c r="C145" s="16"/>
    </row>
    <row r="146" spans="1:3" ht="15">
      <c r="A146" s="16"/>
      <c r="B146" s="16"/>
      <c r="C146" s="16"/>
    </row>
  </sheetData>
  <sheetProtection/>
  <mergeCells count="32">
    <mergeCell ref="B9:C9"/>
    <mergeCell ref="B11:C11"/>
    <mergeCell ref="A3:C3"/>
    <mergeCell ref="B4:C4"/>
    <mergeCell ref="B7:C7"/>
    <mergeCell ref="B8:C8"/>
    <mergeCell ref="B10:C10"/>
    <mergeCell ref="B27:C27"/>
    <mergeCell ref="A29:C29"/>
    <mergeCell ref="A15:C15"/>
    <mergeCell ref="B16:C16"/>
    <mergeCell ref="B17:C17"/>
    <mergeCell ref="B18:C18"/>
    <mergeCell ref="B19:C19"/>
    <mergeCell ref="A21:C21"/>
    <mergeCell ref="B37:C37"/>
    <mergeCell ref="B30:C30"/>
    <mergeCell ref="B31:C31"/>
    <mergeCell ref="A33:C33"/>
    <mergeCell ref="B34:C34"/>
    <mergeCell ref="B35:C35"/>
    <mergeCell ref="B36:C36"/>
    <mergeCell ref="B12:C12"/>
    <mergeCell ref="B13:C13"/>
    <mergeCell ref="B6:C6"/>
    <mergeCell ref="B24:C24"/>
    <mergeCell ref="B28:C28"/>
    <mergeCell ref="B32:C32"/>
    <mergeCell ref="B22:C22"/>
    <mergeCell ref="B23:C23"/>
    <mergeCell ref="A25:C25"/>
    <mergeCell ref="B26:C26"/>
  </mergeCells>
  <dataValidations count="3">
    <dataValidation operator="equal" allowBlank="1" showInputMessage="1" showErrorMessage="1" sqref="B11:B13 C11"/>
    <dataValidation type="textLength" operator="equal" allowBlank="1" showInputMessage="1" showErrorMessage="1" sqref="B20 B14">
      <formula1>9</formula1>
    </dataValidation>
    <dataValidation type="textLength" operator="lessThanOrEqual" allowBlank="1" showInputMessage="1" showErrorMessage="1" errorTitle="Ошибка" error="Допускается ввод не более 900 символов!" sqref="B22:C23 B34:C37 B30:C31 B26:C27 B8:B10 C8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6.28125" style="0" customWidth="1"/>
    <col min="3" max="3" width="40.57421875" style="0" customWidth="1"/>
    <col min="4" max="4" width="13.421875" style="0" customWidth="1"/>
    <col min="5" max="5" width="17.00390625" style="0" customWidth="1"/>
    <col min="6" max="6" width="20.28125" style="0" customWidth="1"/>
    <col min="7" max="7" width="17.57421875" style="0" customWidth="1"/>
    <col min="8" max="8" width="21.57421875" style="0" customWidth="1"/>
  </cols>
  <sheetData>
    <row r="1" spans="5:7" ht="18.75">
      <c r="E1" s="114" t="s">
        <v>260</v>
      </c>
      <c r="F1" s="118"/>
      <c r="G1" s="118"/>
    </row>
    <row r="2" spans="1:4" ht="18.75">
      <c r="A2" s="77" t="str">
        <f>Хранение!A8</f>
        <v>1.</v>
      </c>
      <c r="B2" s="71" t="str">
        <f>Хранение!B8</f>
        <v>ТЕХНИКО-ЭКОНОМИЧЕСКИЕ ПОКАЗАТЕЛИ</v>
      </c>
      <c r="C2" s="71"/>
      <c r="D2" s="85"/>
    </row>
    <row r="3" ht="16.5" thickBot="1">
      <c r="A3" s="73"/>
    </row>
    <row r="4" spans="1:8" ht="37.5">
      <c r="A4" s="73"/>
      <c r="B4" s="206" t="s">
        <v>159</v>
      </c>
      <c r="C4" s="273" t="s">
        <v>175</v>
      </c>
      <c r="D4" s="273" t="s">
        <v>64</v>
      </c>
      <c r="E4" s="219" t="s">
        <v>161</v>
      </c>
      <c r="F4" s="220" t="s">
        <v>328</v>
      </c>
      <c r="G4" s="220" t="s">
        <v>162</v>
      </c>
      <c r="H4" s="270" t="s">
        <v>277</v>
      </c>
    </row>
    <row r="5" spans="1:8" ht="19.5" thickBot="1">
      <c r="A5" s="73"/>
      <c r="B5" s="216"/>
      <c r="C5" s="274"/>
      <c r="D5" s="274"/>
      <c r="E5" s="221">
        <v>2020</v>
      </c>
      <c r="F5" s="222">
        <v>2021</v>
      </c>
      <c r="G5" s="222">
        <v>2022</v>
      </c>
      <c r="H5" s="270"/>
    </row>
    <row r="6" spans="1:7" ht="19.5" thickBot="1">
      <c r="A6" s="73"/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1:7" ht="43.5" customHeight="1" thickBot="1">
      <c r="A7" s="88" t="str">
        <f>Хранение!A9</f>
        <v>1.1.</v>
      </c>
      <c r="B7" s="82" t="s">
        <v>24</v>
      </c>
      <c r="C7" s="80" t="s">
        <v>176</v>
      </c>
      <c r="D7" s="108" t="s">
        <v>318</v>
      </c>
      <c r="E7" s="171"/>
      <c r="F7" s="171"/>
      <c r="G7" s="171"/>
    </row>
    <row r="8" spans="1:7" ht="38.25" customHeight="1" thickBot="1">
      <c r="A8" s="88" t="str">
        <f>Хранение!A10</f>
        <v>1.2</v>
      </c>
      <c r="B8" s="82" t="s">
        <v>30</v>
      </c>
      <c r="C8" s="80" t="s">
        <v>177</v>
      </c>
      <c r="D8" s="108" t="s">
        <v>32</v>
      </c>
      <c r="E8" s="172"/>
      <c r="F8" s="172"/>
      <c r="G8" s="172"/>
    </row>
    <row r="9" spans="1:7" ht="33.75" customHeight="1">
      <c r="A9" s="88" t="str">
        <f>Хранение!A12</f>
        <v>1.4.</v>
      </c>
      <c r="B9" s="273" t="s">
        <v>31</v>
      </c>
      <c r="C9" s="83" t="s">
        <v>178</v>
      </c>
      <c r="D9" s="276" t="s">
        <v>180</v>
      </c>
      <c r="E9" s="271" t="e">
        <f>'стр.1.5'!E19/'стр.1.3'!E11*1000</f>
        <v>#DIV/0!</v>
      </c>
      <c r="F9" s="271" t="e">
        <f>'стр.1.5'!F19/'стр.1.3'!F11*1000</f>
        <v>#DIV/0!</v>
      </c>
      <c r="G9" s="271" t="e">
        <f>'стр.1.5'!G19/'стр.1.3'!G11*1000</f>
        <v>#DIV/0!</v>
      </c>
    </row>
    <row r="10" spans="2:7" ht="27" customHeight="1" thickBot="1">
      <c r="B10" s="275"/>
      <c r="C10" s="80" t="s">
        <v>179</v>
      </c>
      <c r="D10" s="277"/>
      <c r="E10" s="272"/>
      <c r="F10" s="272"/>
      <c r="G10" s="272"/>
    </row>
    <row r="13" spans="1:7" ht="18.75">
      <c r="A13" s="97" t="s">
        <v>256</v>
      </c>
      <c r="B13" s="116"/>
      <c r="C13" s="92"/>
      <c r="D13" s="92"/>
      <c r="E13" s="92"/>
      <c r="F13" s="92"/>
      <c r="G13" s="92"/>
    </row>
  </sheetData>
  <sheetProtection/>
  <mergeCells count="8">
    <mergeCell ref="H4:H5"/>
    <mergeCell ref="G9:G10"/>
    <mergeCell ref="C4:C5"/>
    <mergeCell ref="D4:D5"/>
    <mergeCell ref="B9:B10"/>
    <mergeCell ref="D9:D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5"/>
  <sheetViews>
    <sheetView zoomScalePageLayoutView="0" workbookViewId="0" topLeftCell="A13">
      <selection activeCell="G8" sqref="G8"/>
    </sheetView>
  </sheetViews>
  <sheetFormatPr defaultColWidth="9.140625" defaultRowHeight="15"/>
  <cols>
    <col min="1" max="2" width="6.140625" style="0" customWidth="1"/>
    <col min="3" max="3" width="31.57421875" style="0" customWidth="1"/>
    <col min="4" max="4" width="10.00390625" style="0" customWidth="1"/>
    <col min="5" max="5" width="24.140625" style="0" customWidth="1"/>
    <col min="6" max="6" width="19.8515625" style="0" customWidth="1"/>
    <col min="7" max="7" width="19.57421875" style="0" customWidth="1"/>
    <col min="8" max="8" width="20.00390625" style="0" customWidth="1"/>
  </cols>
  <sheetData>
    <row r="1" spans="5:7" ht="18.75">
      <c r="E1" s="146" t="s">
        <v>260</v>
      </c>
      <c r="F1" s="147"/>
      <c r="G1" s="147"/>
    </row>
    <row r="2" spans="1:3" ht="18.75">
      <c r="A2" s="77" t="str">
        <f>Хранение!A11</f>
        <v>1.3.</v>
      </c>
      <c r="B2" s="71" t="str">
        <f>Хранение!B11</f>
        <v>Количество задержанных ТС</v>
      </c>
      <c r="C2" s="71"/>
    </row>
    <row r="3" ht="15.75" thickBot="1"/>
    <row r="4" spans="2:8" ht="58.5" customHeight="1">
      <c r="B4" s="206" t="s">
        <v>159</v>
      </c>
      <c r="C4" s="273" t="s">
        <v>160</v>
      </c>
      <c r="D4" s="212" t="s">
        <v>173</v>
      </c>
      <c r="E4" s="219" t="s">
        <v>161</v>
      </c>
      <c r="F4" s="220" t="s">
        <v>328</v>
      </c>
      <c r="G4" s="220" t="s">
        <v>162</v>
      </c>
      <c r="H4" s="270" t="s">
        <v>277</v>
      </c>
    </row>
    <row r="5" spans="2:8" ht="19.5" thickBot="1">
      <c r="B5" s="216"/>
      <c r="C5" s="274"/>
      <c r="D5" s="223" t="s">
        <v>174</v>
      </c>
      <c r="E5" s="221">
        <v>2020</v>
      </c>
      <c r="F5" s="222">
        <v>2021</v>
      </c>
      <c r="G5" s="224">
        <v>2022</v>
      </c>
      <c r="H5" s="270"/>
    </row>
    <row r="6" spans="2:7" ht="19.5" thickBot="1">
      <c r="B6" s="213">
        <v>1</v>
      </c>
      <c r="C6" s="213">
        <v>2</v>
      </c>
      <c r="D6" s="213">
        <v>3</v>
      </c>
      <c r="E6" s="213">
        <v>4</v>
      </c>
      <c r="F6" s="213">
        <v>5</v>
      </c>
      <c r="G6" s="214">
        <v>6</v>
      </c>
    </row>
    <row r="7" spans="2:7" ht="30" customHeight="1" thickBot="1">
      <c r="B7" s="82" t="s">
        <v>163</v>
      </c>
      <c r="C7" s="80" t="s">
        <v>164</v>
      </c>
      <c r="D7" s="108" t="s">
        <v>32</v>
      </c>
      <c r="E7" s="172"/>
      <c r="F7" s="172"/>
      <c r="G7" s="172"/>
    </row>
    <row r="8" spans="2:7" ht="51" customHeight="1" thickBot="1">
      <c r="B8" s="82" t="s">
        <v>165</v>
      </c>
      <c r="C8" s="80" t="s">
        <v>166</v>
      </c>
      <c r="D8" s="108" t="s">
        <v>32</v>
      </c>
      <c r="E8" s="172"/>
      <c r="F8" s="172"/>
      <c r="G8" s="172"/>
    </row>
    <row r="9" spans="2:7" ht="51" customHeight="1" thickBot="1">
      <c r="B9" s="82" t="s">
        <v>167</v>
      </c>
      <c r="C9" s="80" t="s">
        <v>168</v>
      </c>
      <c r="D9" s="108" t="s">
        <v>32</v>
      </c>
      <c r="E9" s="172"/>
      <c r="F9" s="172"/>
      <c r="G9" s="172"/>
    </row>
    <row r="10" spans="2:7" ht="42" customHeight="1" thickBot="1">
      <c r="B10" s="82" t="s">
        <v>169</v>
      </c>
      <c r="C10" s="80" t="s">
        <v>170</v>
      </c>
      <c r="D10" s="108" t="s">
        <v>32</v>
      </c>
      <c r="E10" s="172"/>
      <c r="F10" s="172"/>
      <c r="G10" s="172"/>
    </row>
    <row r="11" spans="2:7" ht="39" customHeight="1" thickBot="1">
      <c r="B11" s="82" t="s">
        <v>171</v>
      </c>
      <c r="C11" s="80" t="s">
        <v>172</v>
      </c>
      <c r="D11" s="108" t="s">
        <v>32</v>
      </c>
      <c r="E11" s="173">
        <f>SUM(E7:E10)</f>
        <v>0</v>
      </c>
      <c r="F11" s="173">
        <f>SUM(F7:F10)</f>
        <v>0</v>
      </c>
      <c r="G11" s="173">
        <f>SUM(G7:G10)</f>
        <v>0</v>
      </c>
    </row>
    <row r="12" spans="2:5" ht="15">
      <c r="B12" s="81"/>
      <c r="E12" s="90" t="s">
        <v>265</v>
      </c>
    </row>
    <row r="13" spans="5:7" ht="15">
      <c r="E13" s="90" t="s">
        <v>264</v>
      </c>
      <c r="G13" s="148"/>
    </row>
    <row r="14" ht="15">
      <c r="E14" s="90"/>
    </row>
    <row r="15" spans="1:7" ht="18.75">
      <c r="A15" s="97" t="s">
        <v>256</v>
      </c>
      <c r="B15" s="116"/>
      <c r="C15" s="92"/>
      <c r="D15" s="92"/>
      <c r="E15" s="92"/>
      <c r="F15" s="92"/>
      <c r="G15" s="92"/>
    </row>
  </sheetData>
  <sheetProtection/>
  <mergeCells count="2">
    <mergeCell ref="C4:C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3"/>
  <sheetViews>
    <sheetView zoomScalePageLayoutView="0" workbookViewId="0" topLeftCell="A13">
      <selection activeCell="J10" sqref="J10"/>
    </sheetView>
  </sheetViews>
  <sheetFormatPr defaultColWidth="9.140625" defaultRowHeight="15"/>
  <cols>
    <col min="2" max="2" width="8.8515625" style="0" customWidth="1"/>
    <col min="3" max="3" width="15.28125" style="0" customWidth="1"/>
    <col min="4" max="4" width="16.57421875" style="0" customWidth="1"/>
    <col min="5" max="5" width="18.140625" style="0" customWidth="1"/>
    <col min="6" max="6" width="22.140625" style="0" customWidth="1"/>
    <col min="7" max="8" width="18.421875" style="0" customWidth="1"/>
  </cols>
  <sheetData>
    <row r="1" spans="5:7" ht="18.75">
      <c r="E1" s="114" t="s">
        <v>260</v>
      </c>
      <c r="F1" s="118"/>
      <c r="G1" s="118"/>
    </row>
    <row r="2" spans="1:10" ht="18.75">
      <c r="A2" s="77" t="str">
        <f>Хранение!A13</f>
        <v>1.5.</v>
      </c>
      <c r="B2" s="71" t="str">
        <f>Хранение!B13</f>
        <v>Количество оплаченных полных часов хранения задержанных ТС</v>
      </c>
      <c r="C2" s="71"/>
      <c r="D2" s="71"/>
      <c r="E2" s="71"/>
      <c r="F2" s="71"/>
      <c r="G2" s="71"/>
      <c r="H2" s="76"/>
      <c r="I2" s="84"/>
      <c r="J2" s="84"/>
    </row>
    <row r="3" ht="15.75" thickBot="1"/>
    <row r="4" spans="2:8" ht="37.5">
      <c r="B4" s="206" t="s">
        <v>159</v>
      </c>
      <c r="C4" s="273" t="s">
        <v>194</v>
      </c>
      <c r="D4" s="273" t="s">
        <v>64</v>
      </c>
      <c r="E4" s="219" t="s">
        <v>161</v>
      </c>
      <c r="F4" s="220" t="s">
        <v>328</v>
      </c>
      <c r="G4" s="220" t="s">
        <v>162</v>
      </c>
      <c r="H4" s="270" t="s">
        <v>277</v>
      </c>
    </row>
    <row r="5" spans="2:8" ht="19.5" thickBot="1">
      <c r="B5" s="216"/>
      <c r="C5" s="274"/>
      <c r="D5" s="274"/>
      <c r="E5" s="221">
        <v>2020</v>
      </c>
      <c r="F5" s="222">
        <v>2021</v>
      </c>
      <c r="G5" s="222">
        <v>2022</v>
      </c>
      <c r="H5" s="270"/>
    </row>
    <row r="6" spans="2:7" ht="19.5" thickBot="1"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</row>
    <row r="7" spans="2:7" ht="19.5" thickBot="1">
      <c r="B7" s="82" t="s">
        <v>24</v>
      </c>
      <c r="C7" s="80" t="s">
        <v>195</v>
      </c>
      <c r="D7" s="108" t="str">
        <f>Хранение!C13</f>
        <v>тыс.час</v>
      </c>
      <c r="E7" s="174"/>
      <c r="F7" s="174"/>
      <c r="G7" s="174"/>
    </row>
    <row r="8" spans="2:7" ht="19.5" thickBot="1">
      <c r="B8" s="82" t="s">
        <v>30</v>
      </c>
      <c r="C8" s="80" t="s">
        <v>196</v>
      </c>
      <c r="D8" s="108" t="str">
        <f>D7</f>
        <v>тыс.час</v>
      </c>
      <c r="E8" s="174"/>
      <c r="F8" s="174"/>
      <c r="G8" s="174"/>
    </row>
    <row r="9" spans="2:7" ht="19.5" thickBot="1">
      <c r="B9" s="82" t="s">
        <v>31</v>
      </c>
      <c r="C9" s="80" t="s">
        <v>197</v>
      </c>
      <c r="D9" s="108" t="str">
        <f aca="true" t="shared" si="0" ref="D9:D18">D8</f>
        <v>тыс.час</v>
      </c>
      <c r="E9" s="174"/>
      <c r="F9" s="174"/>
      <c r="G9" s="174"/>
    </row>
    <row r="10" spans="2:7" ht="19.5" thickBot="1">
      <c r="B10" s="82" t="s">
        <v>103</v>
      </c>
      <c r="C10" s="80" t="s">
        <v>198</v>
      </c>
      <c r="D10" s="108" t="str">
        <f t="shared" si="0"/>
        <v>тыс.час</v>
      </c>
      <c r="E10" s="174"/>
      <c r="F10" s="174"/>
      <c r="G10" s="174"/>
    </row>
    <row r="11" spans="2:7" ht="19.5" thickBot="1">
      <c r="B11" s="82" t="s">
        <v>199</v>
      </c>
      <c r="C11" s="80" t="s">
        <v>206</v>
      </c>
      <c r="D11" s="108" t="str">
        <f t="shared" si="0"/>
        <v>тыс.час</v>
      </c>
      <c r="E11" s="174"/>
      <c r="F11" s="174"/>
      <c r="G11" s="174"/>
    </row>
    <row r="12" spans="2:7" ht="19.5" thickBot="1">
      <c r="B12" s="82" t="s">
        <v>200</v>
      </c>
      <c r="C12" s="80" t="s">
        <v>207</v>
      </c>
      <c r="D12" s="108" t="str">
        <f t="shared" si="0"/>
        <v>тыс.час</v>
      </c>
      <c r="E12" s="174"/>
      <c r="F12" s="174"/>
      <c r="G12" s="174"/>
    </row>
    <row r="13" spans="2:7" ht="19.5" thickBot="1">
      <c r="B13" s="82" t="s">
        <v>201</v>
      </c>
      <c r="C13" s="80" t="s">
        <v>208</v>
      </c>
      <c r="D13" s="108" t="str">
        <f t="shared" si="0"/>
        <v>тыс.час</v>
      </c>
      <c r="E13" s="174"/>
      <c r="F13" s="174"/>
      <c r="G13" s="174"/>
    </row>
    <row r="14" spans="2:7" ht="19.5" thickBot="1">
      <c r="B14" s="82" t="s">
        <v>202</v>
      </c>
      <c r="C14" s="80" t="s">
        <v>209</v>
      </c>
      <c r="D14" s="108" t="str">
        <f t="shared" si="0"/>
        <v>тыс.час</v>
      </c>
      <c r="E14" s="174"/>
      <c r="F14" s="174"/>
      <c r="G14" s="174"/>
    </row>
    <row r="15" spans="2:7" ht="19.5" thickBot="1">
      <c r="B15" s="82" t="s">
        <v>203</v>
      </c>
      <c r="C15" s="80" t="s">
        <v>210</v>
      </c>
      <c r="D15" s="108" t="str">
        <f t="shared" si="0"/>
        <v>тыс.час</v>
      </c>
      <c r="E15" s="174"/>
      <c r="F15" s="174"/>
      <c r="G15" s="174"/>
    </row>
    <row r="16" spans="2:7" ht="19.5" thickBot="1">
      <c r="B16" s="82" t="s">
        <v>204</v>
      </c>
      <c r="C16" s="80" t="s">
        <v>211</v>
      </c>
      <c r="D16" s="108" t="str">
        <f t="shared" si="0"/>
        <v>тыс.час</v>
      </c>
      <c r="E16" s="174"/>
      <c r="F16" s="174"/>
      <c r="G16" s="174"/>
    </row>
    <row r="17" spans="2:7" ht="19.5" thickBot="1">
      <c r="B17" s="82" t="s">
        <v>205</v>
      </c>
      <c r="C17" s="80" t="s">
        <v>212</v>
      </c>
      <c r="D17" s="108" t="str">
        <f t="shared" si="0"/>
        <v>тыс.час</v>
      </c>
      <c r="E17" s="174"/>
      <c r="F17" s="174"/>
      <c r="G17" s="174"/>
    </row>
    <row r="18" spans="2:7" ht="19.5" thickBot="1">
      <c r="B18" s="82">
        <v>12</v>
      </c>
      <c r="C18" s="80" t="s">
        <v>213</v>
      </c>
      <c r="D18" s="108" t="str">
        <f t="shared" si="0"/>
        <v>тыс.час</v>
      </c>
      <c r="E18" s="174"/>
      <c r="F18" s="174"/>
      <c r="G18" s="174"/>
    </row>
    <row r="19" spans="2:7" ht="19.5" thickBot="1">
      <c r="B19" s="82"/>
      <c r="C19" s="80" t="s">
        <v>214</v>
      </c>
      <c r="D19" s="79"/>
      <c r="E19" s="175">
        <f>SUM(E7:E18)</f>
        <v>0</v>
      </c>
      <c r="F19" s="175">
        <f>SUM(F7:F18)</f>
        <v>0</v>
      </c>
      <c r="G19" s="175">
        <f>SUM(G7:G18)</f>
        <v>0</v>
      </c>
    </row>
    <row r="20" ht="15">
      <c r="E20" s="90" t="s">
        <v>265</v>
      </c>
    </row>
    <row r="21" ht="15">
      <c r="E21" s="90" t="s">
        <v>264</v>
      </c>
    </row>
    <row r="22" ht="15">
      <c r="E22" s="90"/>
    </row>
    <row r="23" spans="1:7" ht="18.75">
      <c r="A23" s="97" t="s">
        <v>256</v>
      </c>
      <c r="B23" s="116"/>
      <c r="C23" s="92"/>
      <c r="D23" s="92"/>
      <c r="E23" s="92"/>
      <c r="F23" s="92"/>
      <c r="G23" s="92"/>
    </row>
  </sheetData>
  <sheetProtection/>
  <mergeCells count="3">
    <mergeCell ref="C4:C5"/>
    <mergeCell ref="D4:D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40"/>
  <sheetViews>
    <sheetView zoomScalePageLayoutView="0" workbookViewId="0" topLeftCell="B28">
      <selection activeCell="H16" sqref="H16"/>
    </sheetView>
  </sheetViews>
  <sheetFormatPr defaultColWidth="9.140625" defaultRowHeight="15"/>
  <cols>
    <col min="1" max="1" width="7.421875" style="0" customWidth="1"/>
    <col min="4" max="4" width="24.00390625" style="0" customWidth="1"/>
    <col min="5" max="5" width="14.8515625" style="0" customWidth="1"/>
    <col min="6" max="6" width="25.00390625" style="0" customWidth="1"/>
    <col min="7" max="7" width="18.7109375" style="0" customWidth="1"/>
    <col min="8" max="8" width="31.421875" style="0" customWidth="1"/>
    <col min="9" max="9" width="20.57421875" style="0" customWidth="1"/>
  </cols>
  <sheetData>
    <row r="1" spans="7:9" ht="18.75">
      <c r="G1" s="114" t="s">
        <v>260</v>
      </c>
      <c r="H1" s="118"/>
      <c r="I1" s="130"/>
    </row>
    <row r="2" spans="1:15" ht="18.75">
      <c r="A2" s="75" t="str">
        <f>Хранение!A15</f>
        <v>2.1.</v>
      </c>
      <c r="B2" s="71" t="str">
        <f>Хранение!B15</f>
        <v>Амортизация основных средств</v>
      </c>
      <c r="C2" s="71"/>
      <c r="D2" s="71"/>
      <c r="E2" s="69"/>
      <c r="F2" s="69"/>
      <c r="G2" s="16"/>
      <c r="H2" s="16"/>
      <c r="I2" s="16"/>
      <c r="J2" s="16"/>
      <c r="K2" s="16"/>
      <c r="L2" s="16"/>
      <c r="M2" s="16"/>
      <c r="N2" s="16"/>
      <c r="O2" s="16"/>
    </row>
    <row r="3" spans="2:16" ht="15.75">
      <c r="B3" s="16"/>
      <c r="C3" s="72" t="s">
        <v>124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2:16" ht="15.75">
      <c r="B4" s="16"/>
      <c r="C4" s="72" t="s">
        <v>120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2:16" ht="15.75">
      <c r="B5" s="16"/>
      <c r="C5" s="72" t="s">
        <v>119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</row>
    <row r="6" spans="2:16" ht="15.75">
      <c r="B6" s="1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ht="15.75">
      <c r="B7" s="16"/>
      <c r="C7" s="72" t="s">
        <v>121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16" ht="15.75">
      <c r="B8" s="16"/>
      <c r="C8" s="72" t="s">
        <v>122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</row>
    <row r="9" spans="2:16" ht="15.75">
      <c r="B9" s="16"/>
      <c r="C9" s="72" t="s">
        <v>123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2:16" ht="15.75">
      <c r="B10" s="16"/>
      <c r="C10" s="72" t="s">
        <v>158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2:16" ht="16.5" thickBot="1">
      <c r="B11" s="1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3:9" ht="36.75" customHeight="1">
      <c r="C12" s="206" t="s">
        <v>159</v>
      </c>
      <c r="D12" s="212" t="s">
        <v>243</v>
      </c>
      <c r="E12" s="212" t="s">
        <v>241</v>
      </c>
      <c r="F12" s="212" t="s">
        <v>246</v>
      </c>
      <c r="G12" s="212" t="s">
        <v>183</v>
      </c>
      <c r="H12" s="212" t="s">
        <v>242</v>
      </c>
      <c r="I12" s="270" t="s">
        <v>277</v>
      </c>
    </row>
    <row r="13" spans="3:9" ht="41.25" customHeight="1" thickBot="1">
      <c r="C13" s="216"/>
      <c r="D13" s="223" t="s">
        <v>244</v>
      </c>
      <c r="E13" s="223" t="s">
        <v>245</v>
      </c>
      <c r="F13" s="208" t="s">
        <v>100</v>
      </c>
      <c r="G13" s="207" t="s">
        <v>262</v>
      </c>
      <c r="H13" s="208" t="s">
        <v>100</v>
      </c>
      <c r="I13" s="270"/>
    </row>
    <row r="14" spans="3:8" ht="19.5" thickBot="1">
      <c r="C14" s="89">
        <v>1</v>
      </c>
      <c r="D14" s="89">
        <v>2</v>
      </c>
      <c r="E14" s="89">
        <v>3</v>
      </c>
      <c r="F14" s="79">
        <v>4</v>
      </c>
      <c r="G14" s="79">
        <v>5</v>
      </c>
      <c r="H14" s="79">
        <v>6</v>
      </c>
    </row>
    <row r="15" spans="3:8" ht="19.5" thickBot="1">
      <c r="C15" s="278" t="s">
        <v>330</v>
      </c>
      <c r="D15" s="279"/>
      <c r="E15" s="279"/>
      <c r="F15" s="279"/>
      <c r="G15" s="279"/>
      <c r="H15" s="280"/>
    </row>
    <row r="16" spans="3:8" ht="38.25" thickBot="1">
      <c r="C16" s="82" t="s">
        <v>24</v>
      </c>
      <c r="D16" s="109" t="s">
        <v>276</v>
      </c>
      <c r="E16" s="127"/>
      <c r="F16" s="174"/>
      <c r="G16" s="127"/>
      <c r="H16" s="175">
        <f aca="true" t="shared" si="0" ref="H16:H21">F16*G16/100</f>
        <v>0</v>
      </c>
    </row>
    <row r="17" spans="3:8" ht="19.5" thickBot="1">
      <c r="C17" s="82" t="s">
        <v>30</v>
      </c>
      <c r="D17" s="109" t="s">
        <v>271</v>
      </c>
      <c r="E17" s="127"/>
      <c r="F17" s="174"/>
      <c r="G17" s="127"/>
      <c r="H17" s="175">
        <f t="shared" si="0"/>
        <v>0</v>
      </c>
    </row>
    <row r="18" spans="3:8" ht="19.5" thickBot="1">
      <c r="C18" s="82" t="s">
        <v>31</v>
      </c>
      <c r="D18" s="109" t="s">
        <v>272</v>
      </c>
      <c r="E18" s="127"/>
      <c r="F18" s="174"/>
      <c r="G18" s="127"/>
      <c r="H18" s="175">
        <f t="shared" si="0"/>
        <v>0</v>
      </c>
    </row>
    <row r="19" spans="3:8" ht="19.5" thickBot="1">
      <c r="C19" s="167" t="s">
        <v>103</v>
      </c>
      <c r="D19" s="109" t="s">
        <v>273</v>
      </c>
      <c r="E19" s="127"/>
      <c r="F19" s="174"/>
      <c r="G19" s="127"/>
      <c r="H19" s="175">
        <f t="shared" si="0"/>
        <v>0</v>
      </c>
    </row>
    <row r="20" spans="3:8" ht="19.5" thickBot="1">
      <c r="C20" s="167" t="s">
        <v>199</v>
      </c>
      <c r="D20" s="109" t="s">
        <v>274</v>
      </c>
      <c r="E20" s="127"/>
      <c r="F20" s="174"/>
      <c r="G20" s="127"/>
      <c r="H20" s="175">
        <f t="shared" si="0"/>
        <v>0</v>
      </c>
    </row>
    <row r="21" spans="3:8" ht="38.25" thickBot="1">
      <c r="C21" s="82" t="s">
        <v>200</v>
      </c>
      <c r="D21" s="109" t="s">
        <v>275</v>
      </c>
      <c r="E21" s="127"/>
      <c r="F21" s="174"/>
      <c r="G21" s="127"/>
      <c r="H21" s="175">
        <f t="shared" si="0"/>
        <v>0</v>
      </c>
    </row>
    <row r="22" spans="3:8" ht="19.5" thickBot="1">
      <c r="C22" s="82"/>
      <c r="D22" s="126" t="s">
        <v>184</v>
      </c>
      <c r="E22" s="126"/>
      <c r="F22" s="126"/>
      <c r="G22" s="126"/>
      <c r="H22" s="175">
        <f>SUM(H16:H21)</f>
        <v>0</v>
      </c>
    </row>
    <row r="23" spans="3:8" ht="19.5" customHeight="1" thickBot="1">
      <c r="C23" s="281" t="s">
        <v>329</v>
      </c>
      <c r="D23" s="282"/>
      <c r="E23" s="282"/>
      <c r="F23" s="282"/>
      <c r="G23" s="282"/>
      <c r="H23" s="283"/>
    </row>
    <row r="24" spans="3:8" ht="38.25" thickBot="1">
      <c r="C24" s="82" t="s">
        <v>24</v>
      </c>
      <c r="D24" s="109" t="s">
        <v>276</v>
      </c>
      <c r="E24" s="127"/>
      <c r="F24" s="174"/>
      <c r="G24" s="127"/>
      <c r="H24" s="175">
        <f aca="true" t="shared" si="1" ref="H24:H29">F24*G24/100</f>
        <v>0</v>
      </c>
    </row>
    <row r="25" spans="3:8" ht="19.5" thickBot="1">
      <c r="C25" s="82" t="s">
        <v>30</v>
      </c>
      <c r="D25" s="109" t="s">
        <v>271</v>
      </c>
      <c r="E25" s="127"/>
      <c r="F25" s="174"/>
      <c r="G25" s="127"/>
      <c r="H25" s="175">
        <f t="shared" si="1"/>
        <v>0</v>
      </c>
    </row>
    <row r="26" spans="3:8" ht="19.5" thickBot="1">
      <c r="C26" s="82" t="s">
        <v>31</v>
      </c>
      <c r="D26" s="109" t="s">
        <v>272</v>
      </c>
      <c r="E26" s="127"/>
      <c r="F26" s="174"/>
      <c r="G26" s="127"/>
      <c r="H26" s="175">
        <f t="shared" si="1"/>
        <v>0</v>
      </c>
    </row>
    <row r="27" spans="3:8" ht="19.5" thickBot="1">
      <c r="C27" s="167" t="s">
        <v>103</v>
      </c>
      <c r="D27" s="109" t="s">
        <v>273</v>
      </c>
      <c r="E27" s="127"/>
      <c r="F27" s="174"/>
      <c r="G27" s="127"/>
      <c r="H27" s="175">
        <f t="shared" si="1"/>
        <v>0</v>
      </c>
    </row>
    <row r="28" spans="3:8" ht="19.5" thickBot="1">
      <c r="C28" s="167" t="s">
        <v>199</v>
      </c>
      <c r="D28" s="109" t="s">
        <v>274</v>
      </c>
      <c r="E28" s="127"/>
      <c r="F28" s="174"/>
      <c r="G28" s="127"/>
      <c r="H28" s="175">
        <f t="shared" si="1"/>
        <v>0</v>
      </c>
    </row>
    <row r="29" spans="3:8" ht="38.25" thickBot="1">
      <c r="C29" s="82" t="s">
        <v>200</v>
      </c>
      <c r="D29" s="109" t="s">
        <v>275</v>
      </c>
      <c r="E29" s="127"/>
      <c r="F29" s="174"/>
      <c r="G29" s="127"/>
      <c r="H29" s="175">
        <f t="shared" si="1"/>
        <v>0</v>
      </c>
    </row>
    <row r="30" spans="3:8" ht="19.5" thickBot="1">
      <c r="C30" s="82"/>
      <c r="D30" s="126" t="s">
        <v>184</v>
      </c>
      <c r="E30" s="126"/>
      <c r="F30" s="126"/>
      <c r="G30" s="126"/>
      <c r="H30" s="175">
        <f>SUM(H24:H29)</f>
        <v>0</v>
      </c>
    </row>
    <row r="31" spans="3:8" ht="19.5" thickBot="1">
      <c r="C31" s="281" t="s">
        <v>331</v>
      </c>
      <c r="D31" s="282"/>
      <c r="E31" s="282"/>
      <c r="F31" s="282"/>
      <c r="G31" s="282"/>
      <c r="H31" s="283"/>
    </row>
    <row r="32" spans="3:8" ht="38.25" thickBot="1">
      <c r="C32" s="82" t="s">
        <v>24</v>
      </c>
      <c r="D32" s="109" t="s">
        <v>276</v>
      </c>
      <c r="E32" s="128"/>
      <c r="F32" s="174"/>
      <c r="G32" s="127"/>
      <c r="H32" s="175">
        <f aca="true" t="shared" si="2" ref="H32:H37">F32*G32/100</f>
        <v>0</v>
      </c>
    </row>
    <row r="33" spans="3:8" ht="19.5" thickBot="1">
      <c r="C33" s="82" t="s">
        <v>30</v>
      </c>
      <c r="D33" s="109" t="s">
        <v>271</v>
      </c>
      <c r="E33" s="131"/>
      <c r="F33" s="174"/>
      <c r="G33" s="127"/>
      <c r="H33" s="175">
        <f t="shared" si="2"/>
        <v>0</v>
      </c>
    </row>
    <row r="34" spans="3:8" ht="19.5" thickBot="1">
      <c r="C34" s="82" t="s">
        <v>31</v>
      </c>
      <c r="D34" s="109" t="s">
        <v>272</v>
      </c>
      <c r="E34" s="131"/>
      <c r="F34" s="174"/>
      <c r="G34" s="127"/>
      <c r="H34" s="175">
        <f t="shared" si="2"/>
        <v>0</v>
      </c>
    </row>
    <row r="35" spans="3:8" ht="19.5" thickBot="1">
      <c r="C35" s="167" t="s">
        <v>103</v>
      </c>
      <c r="D35" s="109" t="s">
        <v>273</v>
      </c>
      <c r="E35" s="178"/>
      <c r="F35" s="174"/>
      <c r="G35" s="127"/>
      <c r="H35" s="175">
        <f t="shared" si="2"/>
        <v>0</v>
      </c>
    </row>
    <row r="36" spans="3:8" ht="19.5" thickBot="1">
      <c r="C36" s="167" t="s">
        <v>199</v>
      </c>
      <c r="D36" s="109" t="s">
        <v>274</v>
      </c>
      <c r="E36" s="178"/>
      <c r="F36" s="174"/>
      <c r="G36" s="127"/>
      <c r="H36" s="175">
        <f t="shared" si="2"/>
        <v>0</v>
      </c>
    </row>
    <row r="37" spans="3:8" ht="38.25" thickBot="1">
      <c r="C37" s="82" t="s">
        <v>200</v>
      </c>
      <c r="D37" s="109" t="s">
        <v>275</v>
      </c>
      <c r="E37" s="127"/>
      <c r="F37" s="174"/>
      <c r="G37" s="127"/>
      <c r="H37" s="175">
        <f t="shared" si="2"/>
        <v>0</v>
      </c>
    </row>
    <row r="38" spans="3:8" ht="19.5" thickBot="1">
      <c r="C38" s="78"/>
      <c r="D38" s="126" t="s">
        <v>184</v>
      </c>
      <c r="E38" s="126"/>
      <c r="F38" s="126"/>
      <c r="G38" s="126"/>
      <c r="H38" s="175">
        <f>SUM(H32:H37)</f>
        <v>0</v>
      </c>
    </row>
    <row r="40" spans="1:7" ht="18.75">
      <c r="A40" s="97" t="s">
        <v>256</v>
      </c>
      <c r="B40" s="116"/>
      <c r="C40" s="92"/>
      <c r="D40" s="92"/>
      <c r="E40" s="92"/>
      <c r="F40" s="92"/>
      <c r="G40" s="92"/>
    </row>
  </sheetData>
  <sheetProtection/>
  <mergeCells count="4">
    <mergeCell ref="C15:H15"/>
    <mergeCell ref="C23:H23"/>
    <mergeCell ref="C31:H31"/>
    <mergeCell ref="I12:I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23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6.57421875" style="0" customWidth="1"/>
    <col min="3" max="3" width="24.57421875" style="0" customWidth="1"/>
    <col min="4" max="4" width="31.7109375" style="0" customWidth="1"/>
    <col min="5" max="5" width="20.421875" style="0" customWidth="1"/>
    <col min="6" max="6" width="26.57421875" style="0" customWidth="1"/>
    <col min="7" max="8" width="24.28125" style="0" customWidth="1"/>
    <col min="9" max="9" width="21.8515625" style="0" customWidth="1"/>
  </cols>
  <sheetData>
    <row r="1" spans="6:8" ht="18.75">
      <c r="F1" s="125"/>
      <c r="G1" s="114" t="s">
        <v>260</v>
      </c>
      <c r="H1" s="118"/>
    </row>
    <row r="2" spans="1:15" ht="18.75">
      <c r="A2" s="71" t="str">
        <f>Хранение!A16</f>
        <v>2.2.</v>
      </c>
      <c r="B2" s="71" t="str">
        <f>Хранение!B16</f>
        <v>Оплата труда</v>
      </c>
      <c r="C2" s="71"/>
      <c r="D2" s="69"/>
      <c r="E2" s="69"/>
      <c r="F2" s="69"/>
      <c r="G2" s="69"/>
      <c r="H2" s="69"/>
      <c r="I2" s="69"/>
      <c r="J2" s="16"/>
      <c r="K2" s="16"/>
      <c r="L2" s="16"/>
      <c r="M2" s="16"/>
      <c r="N2" s="16"/>
      <c r="O2" s="16"/>
    </row>
    <row r="3" spans="1:15" ht="15.75">
      <c r="A3" s="16"/>
      <c r="B3" s="16"/>
      <c r="C3" s="72" t="s">
        <v>125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6"/>
    </row>
    <row r="4" spans="1:15" ht="18.75">
      <c r="A4" s="117" t="str">
        <f>Хранение!A18</f>
        <v>2.3</v>
      </c>
      <c r="B4" s="71" t="str">
        <f>Хранение!B18</f>
        <v>Отчисления на социальные нужды</v>
      </c>
      <c r="C4" s="71"/>
      <c r="D4" s="71"/>
      <c r="E4" s="71"/>
      <c r="F4" s="69"/>
      <c r="G4" s="69"/>
      <c r="H4" s="69"/>
      <c r="I4" s="69"/>
      <c r="J4" s="72"/>
      <c r="K4" s="72"/>
      <c r="L4" s="72"/>
      <c r="M4" s="72"/>
      <c r="N4" s="72"/>
      <c r="O4" s="16"/>
    </row>
    <row r="5" spans="2:15" ht="15.75">
      <c r="B5" s="16"/>
      <c r="C5" s="72" t="s">
        <v>132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16"/>
    </row>
    <row r="6" spans="2:15" ht="15.75">
      <c r="B6" s="16"/>
      <c r="C6" s="72" t="s">
        <v>157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16"/>
    </row>
    <row r="7" spans="2:15" ht="16.5" thickBot="1">
      <c r="B7" s="16"/>
      <c r="C7" s="16"/>
      <c r="D7" s="16"/>
      <c r="E7" s="16"/>
      <c r="F7" s="16"/>
      <c r="G7" s="16"/>
      <c r="H7" s="16"/>
      <c r="I7" s="16"/>
      <c r="J7" s="72"/>
      <c r="K7" s="72"/>
      <c r="L7" s="72"/>
      <c r="M7" s="72"/>
      <c r="N7" s="72"/>
      <c r="O7" s="16"/>
    </row>
    <row r="8" spans="2:15" ht="24.75" customHeight="1">
      <c r="B8" s="206" t="s">
        <v>159</v>
      </c>
      <c r="C8" s="212" t="s">
        <v>182</v>
      </c>
      <c r="D8" s="212" t="s">
        <v>247</v>
      </c>
      <c r="E8" s="212" t="s">
        <v>187</v>
      </c>
      <c r="F8" s="212" t="s">
        <v>217</v>
      </c>
      <c r="G8" s="225" t="s">
        <v>215</v>
      </c>
      <c r="H8" s="225" t="s">
        <v>215</v>
      </c>
      <c r="I8" s="270" t="s">
        <v>277</v>
      </c>
      <c r="J8" s="16"/>
      <c r="K8" s="16"/>
      <c r="L8" s="16"/>
      <c r="M8" s="16"/>
      <c r="N8" s="16"/>
      <c r="O8" s="16"/>
    </row>
    <row r="9" spans="2:9" ht="24" customHeight="1">
      <c r="B9" s="216"/>
      <c r="C9" s="223" t="s">
        <v>185</v>
      </c>
      <c r="D9" s="223" t="s">
        <v>248</v>
      </c>
      <c r="E9" s="223" t="s">
        <v>188</v>
      </c>
      <c r="F9" s="223" t="s">
        <v>218</v>
      </c>
      <c r="G9" s="226" t="s">
        <v>219</v>
      </c>
      <c r="H9" s="226" t="s">
        <v>219</v>
      </c>
      <c r="I9" s="270"/>
    </row>
    <row r="10" spans="2:9" ht="21" customHeight="1">
      <c r="B10" s="227"/>
      <c r="C10" s="228"/>
      <c r="D10" s="229" t="s">
        <v>186</v>
      </c>
      <c r="E10" s="223" t="s">
        <v>189</v>
      </c>
      <c r="F10" s="230" t="s">
        <v>100</v>
      </c>
      <c r="G10" s="226" t="s">
        <v>258</v>
      </c>
      <c r="H10" s="226" t="s">
        <v>220</v>
      </c>
      <c r="I10" s="270"/>
    </row>
    <row r="11" spans="2:9" ht="20.25" customHeight="1" thickBot="1">
      <c r="B11" s="231"/>
      <c r="C11" s="232"/>
      <c r="D11" s="232"/>
      <c r="E11" s="208" t="s">
        <v>25</v>
      </c>
      <c r="F11" s="233"/>
      <c r="G11" s="230" t="s">
        <v>259</v>
      </c>
      <c r="H11" s="230" t="s">
        <v>100</v>
      </c>
      <c r="I11" s="270"/>
    </row>
    <row r="12" spans="2:8" ht="19.5" thickBot="1">
      <c r="B12" s="107">
        <v>1</v>
      </c>
      <c r="C12" s="79">
        <v>2</v>
      </c>
      <c r="D12" s="79">
        <v>3</v>
      </c>
      <c r="E12" s="79">
        <v>4</v>
      </c>
      <c r="F12" s="121">
        <v>5</v>
      </c>
      <c r="G12" s="89">
        <v>6</v>
      </c>
      <c r="H12" s="105">
        <v>7</v>
      </c>
    </row>
    <row r="13" spans="2:8" ht="19.5" customHeight="1" thickBot="1">
      <c r="B13" s="278" t="s">
        <v>330</v>
      </c>
      <c r="C13" s="279"/>
      <c r="D13" s="279"/>
      <c r="E13" s="279"/>
      <c r="F13" s="279"/>
      <c r="G13" s="279"/>
      <c r="H13" s="280"/>
    </row>
    <row r="14" spans="2:8" ht="38.25" thickBot="1">
      <c r="B14" s="207" t="s">
        <v>24</v>
      </c>
      <c r="C14" s="127" t="s">
        <v>321</v>
      </c>
      <c r="D14" s="127"/>
      <c r="E14" s="172"/>
      <c r="F14" s="234">
        <f>D14*E14*12/1000</f>
        <v>0</v>
      </c>
      <c r="G14" s="235"/>
      <c r="H14" s="236">
        <f>F14*G14/100</f>
        <v>0</v>
      </c>
    </row>
    <row r="15" spans="2:8" ht="19.5" thickBot="1">
      <c r="B15" s="207"/>
      <c r="C15" s="214" t="s">
        <v>184</v>
      </c>
      <c r="D15" s="237">
        <f>SUM(D14:D14)</f>
        <v>0</v>
      </c>
      <c r="E15" s="237">
        <f>SUM(E14)</f>
        <v>0</v>
      </c>
      <c r="F15" s="238">
        <f>SUM(F14:F14)</f>
        <v>0</v>
      </c>
      <c r="G15" s="235"/>
      <c r="H15" s="239">
        <f>SUM(H14:H14)</f>
        <v>0</v>
      </c>
    </row>
    <row r="16" spans="2:8" ht="19.5" thickBot="1">
      <c r="B16" s="284" t="s">
        <v>329</v>
      </c>
      <c r="C16" s="285"/>
      <c r="D16" s="285"/>
      <c r="E16" s="285"/>
      <c r="F16" s="285"/>
      <c r="G16" s="285"/>
      <c r="H16" s="286"/>
    </row>
    <row r="17" spans="2:8" ht="38.25" thickBot="1">
      <c r="B17" s="207" t="s">
        <v>24</v>
      </c>
      <c r="C17" s="127" t="s">
        <v>321</v>
      </c>
      <c r="D17" s="127"/>
      <c r="E17" s="172"/>
      <c r="F17" s="234">
        <f>D17*E17*12/1000</f>
        <v>0</v>
      </c>
      <c r="G17" s="235"/>
      <c r="H17" s="240">
        <f>F17*G17/100</f>
        <v>0</v>
      </c>
    </row>
    <row r="18" spans="2:8" ht="19.5" thickBot="1">
      <c r="B18" s="207"/>
      <c r="C18" s="214" t="s">
        <v>184</v>
      </c>
      <c r="D18" s="237">
        <f>SUM(D17:D17)</f>
        <v>0</v>
      </c>
      <c r="E18" s="237">
        <f>SUM(E17)</f>
        <v>0</v>
      </c>
      <c r="F18" s="238">
        <f>SUM(F17:F17)</f>
        <v>0</v>
      </c>
      <c r="G18" s="241"/>
      <c r="H18" s="240">
        <f>SUM(H17:H17)</f>
        <v>0</v>
      </c>
    </row>
    <row r="19" spans="2:8" ht="19.5" thickBot="1">
      <c r="B19" s="281" t="s">
        <v>331</v>
      </c>
      <c r="C19" s="282"/>
      <c r="D19" s="282"/>
      <c r="E19" s="282"/>
      <c r="F19" s="282"/>
      <c r="G19" s="282"/>
      <c r="H19" s="283"/>
    </row>
    <row r="20" spans="2:8" ht="38.25" thickBot="1">
      <c r="B20" s="207" t="s">
        <v>24</v>
      </c>
      <c r="C20" s="127" t="s">
        <v>321</v>
      </c>
      <c r="D20" s="127"/>
      <c r="E20" s="172"/>
      <c r="F20" s="234">
        <f>D20*E20*12/1000</f>
        <v>0</v>
      </c>
      <c r="G20" s="235"/>
      <c r="H20" s="242">
        <f>F20*G20/100</f>
        <v>0</v>
      </c>
    </row>
    <row r="21" spans="2:8" ht="19.5" thickBot="1">
      <c r="B21" s="207"/>
      <c r="C21" s="214" t="s">
        <v>184</v>
      </c>
      <c r="D21" s="237">
        <f>SUM(D20:D20)</f>
        <v>0</v>
      </c>
      <c r="E21" s="237">
        <f>SUM(E20)</f>
        <v>0</v>
      </c>
      <c r="F21" s="238">
        <f>SUM(F20:F20)</f>
        <v>0</v>
      </c>
      <c r="G21" s="243"/>
      <c r="H21" s="242">
        <f>SUM(H20:H20)</f>
        <v>0</v>
      </c>
    </row>
    <row r="23" spans="1:7" ht="18.75">
      <c r="A23" s="97" t="s">
        <v>256</v>
      </c>
      <c r="B23" s="116"/>
      <c r="C23" s="92"/>
      <c r="D23" s="92"/>
      <c r="E23" s="92"/>
      <c r="F23" s="92"/>
      <c r="G23" s="92"/>
    </row>
  </sheetData>
  <sheetProtection/>
  <mergeCells count="4">
    <mergeCell ref="B13:H13"/>
    <mergeCell ref="B16:H16"/>
    <mergeCell ref="B19:H19"/>
    <mergeCell ref="I8:I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61"/>
  <sheetViews>
    <sheetView zoomScalePageLayoutView="0" workbookViewId="0" topLeftCell="A49">
      <selection activeCell="C46" sqref="C46"/>
    </sheetView>
  </sheetViews>
  <sheetFormatPr defaultColWidth="9.140625" defaultRowHeight="15"/>
  <cols>
    <col min="1" max="1" width="6.421875" style="0" customWidth="1"/>
    <col min="3" max="3" width="8.8515625" style="0" customWidth="1"/>
    <col min="4" max="4" width="30.140625" style="0" customWidth="1"/>
    <col min="5" max="5" width="26.28125" style="0" customWidth="1"/>
    <col min="6" max="6" width="20.8515625" style="0" customWidth="1"/>
    <col min="7" max="7" width="17.140625" style="0" customWidth="1"/>
    <col min="8" max="8" width="19.8515625" style="0" customWidth="1"/>
    <col min="9" max="9" width="17.8515625" style="0" customWidth="1"/>
  </cols>
  <sheetData>
    <row r="1" spans="8:10" ht="18.75">
      <c r="H1" s="114" t="s">
        <v>260</v>
      </c>
      <c r="I1" s="118"/>
      <c r="J1" s="118"/>
    </row>
    <row r="2" spans="1:19" ht="18.75">
      <c r="A2" s="71" t="str">
        <f>Хранение!A19</f>
        <v>2.4.</v>
      </c>
      <c r="B2" s="75" t="str">
        <f>Хранение!B19</f>
        <v>Спецодежда, инструмент, инвентарь</v>
      </c>
      <c r="C2" s="71"/>
      <c r="D2" s="71"/>
      <c r="E2" s="71"/>
      <c r="F2" s="71"/>
      <c r="G2" s="71"/>
      <c r="H2" s="70"/>
      <c r="I2" s="70"/>
      <c r="J2" s="70"/>
      <c r="K2" s="70"/>
      <c r="L2" s="70"/>
      <c r="M2" s="72"/>
      <c r="N2" s="72"/>
      <c r="O2" s="72"/>
      <c r="P2" s="72"/>
      <c r="Q2" s="72"/>
      <c r="R2" s="72"/>
      <c r="S2" s="72"/>
    </row>
    <row r="3" spans="2:19" ht="15.75">
      <c r="B3" s="72"/>
      <c r="C3" s="72" t="s">
        <v>133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2:19" ht="15.75">
      <c r="B5" s="72"/>
      <c r="C5" s="72" t="s">
        <v>126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ht="15.75">
      <c r="B6" s="72"/>
      <c r="C6" s="72" t="s">
        <v>127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2:19" ht="15.75">
      <c r="B7" s="72"/>
      <c r="C7" s="72" t="s">
        <v>128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2:19" ht="15.75">
      <c r="B8" s="72"/>
      <c r="C8" s="72" t="s">
        <v>129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2:19" ht="15.75">
      <c r="B9" s="72"/>
      <c r="C9" s="74" t="s">
        <v>130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2:19" ht="15.75">
      <c r="B10" s="72"/>
      <c r="C10" s="72" t="s">
        <v>131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2:19" ht="16.5" thickBo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3:9" ht="18.75">
      <c r="C12" s="106" t="s">
        <v>159</v>
      </c>
      <c r="D12" s="99" t="s">
        <v>216</v>
      </c>
      <c r="E12" s="99" t="s">
        <v>280</v>
      </c>
      <c r="F12" s="99" t="s">
        <v>190</v>
      </c>
      <c r="G12" s="99" t="s">
        <v>192</v>
      </c>
      <c r="H12" s="99" t="s">
        <v>221</v>
      </c>
      <c r="I12" s="270" t="s">
        <v>277</v>
      </c>
    </row>
    <row r="13" spans="3:9" ht="19.5" thickBot="1">
      <c r="C13" s="101"/>
      <c r="D13" s="100"/>
      <c r="E13" s="100"/>
      <c r="F13" s="100" t="s">
        <v>191</v>
      </c>
      <c r="G13" s="102" t="s">
        <v>25</v>
      </c>
      <c r="H13" s="102" t="s">
        <v>75</v>
      </c>
      <c r="I13" s="270"/>
    </row>
    <row r="14" spans="3:8" ht="19.5" thickBot="1">
      <c r="C14" s="107">
        <v>1</v>
      </c>
      <c r="D14" s="79">
        <v>2</v>
      </c>
      <c r="E14" s="126">
        <v>3</v>
      </c>
      <c r="F14" s="79">
        <v>4</v>
      </c>
      <c r="G14" s="79">
        <v>5</v>
      </c>
      <c r="H14" s="79">
        <v>6</v>
      </c>
    </row>
    <row r="15" spans="3:8" ht="19.5" customHeight="1" thickBot="1">
      <c r="C15" s="278" t="s">
        <v>330</v>
      </c>
      <c r="D15" s="279"/>
      <c r="E15" s="279"/>
      <c r="F15" s="279"/>
      <c r="G15" s="279"/>
      <c r="H15" s="280"/>
    </row>
    <row r="16" spans="3:8" ht="19.5" thickBot="1">
      <c r="C16" s="107" t="s">
        <v>24</v>
      </c>
      <c r="D16" s="109"/>
      <c r="E16" s="172"/>
      <c r="F16" s="172"/>
      <c r="G16" s="172"/>
      <c r="H16" s="175">
        <f>E16*F16*G16/1000</f>
        <v>0</v>
      </c>
    </row>
    <row r="17" spans="3:8" ht="19.5" thickBot="1">
      <c r="C17" s="107" t="s">
        <v>30</v>
      </c>
      <c r="D17" s="109"/>
      <c r="E17" s="172"/>
      <c r="F17" s="172"/>
      <c r="G17" s="172"/>
      <c r="H17" s="175">
        <f aca="true" t="shared" si="0" ref="H17:H28">E17*F17*G17/1000</f>
        <v>0</v>
      </c>
    </row>
    <row r="18" spans="3:8" ht="19.5" thickBot="1">
      <c r="C18" s="107" t="s">
        <v>31</v>
      </c>
      <c r="D18" s="109"/>
      <c r="E18" s="172"/>
      <c r="F18" s="172"/>
      <c r="G18" s="172"/>
      <c r="H18" s="175">
        <f t="shared" si="0"/>
        <v>0</v>
      </c>
    </row>
    <row r="19" spans="3:8" ht="19.5" thickBot="1">
      <c r="C19" s="107" t="s">
        <v>103</v>
      </c>
      <c r="D19" s="109"/>
      <c r="E19" s="172"/>
      <c r="F19" s="172"/>
      <c r="G19" s="172"/>
      <c r="H19" s="175">
        <f t="shared" si="0"/>
        <v>0</v>
      </c>
    </row>
    <row r="20" spans="3:8" ht="19.5" thickBot="1">
      <c r="C20" s="107" t="s">
        <v>199</v>
      </c>
      <c r="D20" s="109"/>
      <c r="E20" s="172"/>
      <c r="F20" s="172"/>
      <c r="G20" s="172"/>
      <c r="H20" s="175">
        <f t="shared" si="0"/>
        <v>0</v>
      </c>
    </row>
    <row r="21" spans="3:8" ht="19.5" thickBot="1">
      <c r="C21" s="107" t="s">
        <v>200</v>
      </c>
      <c r="D21" s="109"/>
      <c r="E21" s="172"/>
      <c r="F21" s="172"/>
      <c r="G21" s="172"/>
      <c r="H21" s="175">
        <f t="shared" si="0"/>
        <v>0</v>
      </c>
    </row>
    <row r="22" spans="3:8" ht="19.5" thickBot="1">
      <c r="C22" s="107" t="s">
        <v>201</v>
      </c>
      <c r="D22" s="109"/>
      <c r="E22" s="172"/>
      <c r="F22" s="172"/>
      <c r="G22" s="172"/>
      <c r="H22" s="175">
        <f t="shared" si="0"/>
        <v>0</v>
      </c>
    </row>
    <row r="23" spans="3:8" ht="19.5" thickBot="1">
      <c r="C23" s="107" t="s">
        <v>202</v>
      </c>
      <c r="D23" s="109"/>
      <c r="E23" s="172"/>
      <c r="F23" s="172"/>
      <c r="G23" s="172"/>
      <c r="H23" s="175">
        <f t="shared" si="0"/>
        <v>0</v>
      </c>
    </row>
    <row r="24" spans="3:8" ht="19.5" thickBot="1">
      <c r="C24" s="107" t="s">
        <v>203</v>
      </c>
      <c r="D24" s="109"/>
      <c r="E24" s="172"/>
      <c r="F24" s="172"/>
      <c r="G24" s="172"/>
      <c r="H24" s="175">
        <f t="shared" si="0"/>
        <v>0</v>
      </c>
    </row>
    <row r="25" spans="3:8" ht="19.5" thickBot="1">
      <c r="C25" s="167" t="s">
        <v>204</v>
      </c>
      <c r="D25" s="109"/>
      <c r="E25" s="172"/>
      <c r="F25" s="172"/>
      <c r="G25" s="172"/>
      <c r="H25" s="175">
        <f t="shared" si="0"/>
        <v>0</v>
      </c>
    </row>
    <row r="26" spans="3:8" ht="19.5" thickBot="1">
      <c r="C26" s="167" t="s">
        <v>205</v>
      </c>
      <c r="D26" s="109"/>
      <c r="E26" s="172"/>
      <c r="F26" s="172"/>
      <c r="G26" s="172"/>
      <c r="H26" s="175">
        <f t="shared" si="0"/>
        <v>0</v>
      </c>
    </row>
    <row r="27" spans="3:8" ht="19.5" thickBot="1">
      <c r="C27" s="167" t="s">
        <v>278</v>
      </c>
      <c r="D27" s="109"/>
      <c r="E27" s="172"/>
      <c r="F27" s="172"/>
      <c r="G27" s="172"/>
      <c r="H27" s="175">
        <f t="shared" si="0"/>
        <v>0</v>
      </c>
    </row>
    <row r="28" spans="3:8" ht="19.5" thickBot="1">
      <c r="C28" s="107" t="s">
        <v>279</v>
      </c>
      <c r="D28" s="109"/>
      <c r="E28" s="172"/>
      <c r="F28" s="172"/>
      <c r="G28" s="172"/>
      <c r="H28" s="175">
        <f t="shared" si="0"/>
        <v>0</v>
      </c>
    </row>
    <row r="29" spans="3:8" ht="19.5" thickBot="1">
      <c r="C29" s="78"/>
      <c r="D29" s="80" t="s">
        <v>193</v>
      </c>
      <c r="E29" s="80"/>
      <c r="F29" s="80"/>
      <c r="G29" s="80"/>
      <c r="H29" s="175">
        <f>SUM(H16:H28)</f>
        <v>0</v>
      </c>
    </row>
    <row r="30" spans="3:8" ht="19.5" customHeight="1" thickBot="1">
      <c r="C30" s="281" t="s">
        <v>329</v>
      </c>
      <c r="D30" s="282"/>
      <c r="E30" s="282"/>
      <c r="F30" s="282"/>
      <c r="G30" s="282"/>
      <c r="H30" s="283"/>
    </row>
    <row r="31" spans="3:8" ht="19.5" thickBot="1">
      <c r="C31" s="107" t="s">
        <v>24</v>
      </c>
      <c r="D31" s="109"/>
      <c r="E31" s="172"/>
      <c r="F31" s="172"/>
      <c r="G31" s="172"/>
      <c r="H31" s="175">
        <f>E31*F31*G31/1000</f>
        <v>0</v>
      </c>
    </row>
    <row r="32" spans="3:8" ht="19.5" thickBot="1">
      <c r="C32" s="107" t="s">
        <v>30</v>
      </c>
      <c r="D32" s="109"/>
      <c r="E32" s="172"/>
      <c r="F32" s="172"/>
      <c r="G32" s="172"/>
      <c r="H32" s="175">
        <f aca="true" t="shared" si="1" ref="H32:H43">E32*F32*G32/1000</f>
        <v>0</v>
      </c>
    </row>
    <row r="33" spans="3:8" ht="19.5" thickBot="1">
      <c r="C33" s="107" t="s">
        <v>31</v>
      </c>
      <c r="D33" s="109"/>
      <c r="E33" s="172"/>
      <c r="F33" s="172"/>
      <c r="G33" s="172"/>
      <c r="H33" s="175">
        <f t="shared" si="1"/>
        <v>0</v>
      </c>
    </row>
    <row r="34" spans="3:8" ht="19.5" thickBot="1">
      <c r="C34" s="107" t="s">
        <v>103</v>
      </c>
      <c r="D34" s="109"/>
      <c r="E34" s="172"/>
      <c r="F34" s="172"/>
      <c r="G34" s="172"/>
      <c r="H34" s="175">
        <f t="shared" si="1"/>
        <v>0</v>
      </c>
    </row>
    <row r="35" spans="3:8" ht="19.5" thickBot="1">
      <c r="C35" s="107" t="s">
        <v>199</v>
      </c>
      <c r="D35" s="109"/>
      <c r="E35" s="172"/>
      <c r="F35" s="172"/>
      <c r="G35" s="172"/>
      <c r="H35" s="175">
        <f t="shared" si="1"/>
        <v>0</v>
      </c>
    </row>
    <row r="36" spans="3:8" ht="19.5" thickBot="1">
      <c r="C36" s="107" t="s">
        <v>200</v>
      </c>
      <c r="D36" s="109"/>
      <c r="E36" s="172"/>
      <c r="F36" s="172"/>
      <c r="G36" s="172"/>
      <c r="H36" s="175">
        <f t="shared" si="1"/>
        <v>0</v>
      </c>
    </row>
    <row r="37" spans="3:8" ht="19.5" thickBot="1">
      <c r="C37" s="107" t="s">
        <v>201</v>
      </c>
      <c r="D37" s="109"/>
      <c r="E37" s="172"/>
      <c r="F37" s="172"/>
      <c r="G37" s="172"/>
      <c r="H37" s="175">
        <f t="shared" si="1"/>
        <v>0</v>
      </c>
    </row>
    <row r="38" spans="3:8" ht="19.5" thickBot="1">
      <c r="C38" s="107" t="s">
        <v>202</v>
      </c>
      <c r="D38" s="109"/>
      <c r="E38" s="172"/>
      <c r="F38" s="172"/>
      <c r="G38" s="172"/>
      <c r="H38" s="175">
        <f t="shared" si="1"/>
        <v>0</v>
      </c>
    </row>
    <row r="39" spans="3:8" ht="19.5" thickBot="1">
      <c r="C39" s="107" t="s">
        <v>203</v>
      </c>
      <c r="D39" s="109"/>
      <c r="E39" s="172"/>
      <c r="F39" s="172"/>
      <c r="G39" s="172"/>
      <c r="H39" s="175">
        <f t="shared" si="1"/>
        <v>0</v>
      </c>
    </row>
    <row r="40" spans="3:8" ht="19.5" thickBot="1">
      <c r="C40" s="167" t="s">
        <v>204</v>
      </c>
      <c r="D40" s="109"/>
      <c r="E40" s="172"/>
      <c r="F40" s="172"/>
      <c r="G40" s="172"/>
      <c r="H40" s="175">
        <f t="shared" si="1"/>
        <v>0</v>
      </c>
    </row>
    <row r="41" spans="3:8" ht="19.5" thickBot="1">
      <c r="C41" s="167" t="s">
        <v>205</v>
      </c>
      <c r="D41" s="109"/>
      <c r="E41" s="172"/>
      <c r="F41" s="172"/>
      <c r="G41" s="172"/>
      <c r="H41" s="175">
        <f t="shared" si="1"/>
        <v>0</v>
      </c>
    </row>
    <row r="42" spans="3:8" ht="19.5" thickBot="1">
      <c r="C42" s="167" t="s">
        <v>278</v>
      </c>
      <c r="D42" s="109"/>
      <c r="E42" s="172"/>
      <c r="F42" s="172"/>
      <c r="G42" s="172"/>
      <c r="H42" s="175">
        <f t="shared" si="1"/>
        <v>0</v>
      </c>
    </row>
    <row r="43" spans="3:8" ht="19.5" thickBot="1">
      <c r="C43" s="107" t="s">
        <v>279</v>
      </c>
      <c r="D43" s="109"/>
      <c r="E43" s="172"/>
      <c r="F43" s="172"/>
      <c r="G43" s="172"/>
      <c r="H43" s="175">
        <f t="shared" si="1"/>
        <v>0</v>
      </c>
    </row>
    <row r="44" spans="3:8" ht="19.5" thickBot="1">
      <c r="C44" s="78"/>
      <c r="D44" s="80" t="s">
        <v>193</v>
      </c>
      <c r="E44" s="80"/>
      <c r="F44" s="80"/>
      <c r="G44" s="80"/>
      <c r="H44" s="175">
        <f>SUM(H31:H43)</f>
        <v>0</v>
      </c>
    </row>
    <row r="45" spans="3:8" ht="19.5" customHeight="1" thickBot="1">
      <c r="C45" s="281" t="s">
        <v>331</v>
      </c>
      <c r="D45" s="282"/>
      <c r="E45" s="282"/>
      <c r="F45" s="282"/>
      <c r="G45" s="282"/>
      <c r="H45" s="283"/>
    </row>
    <row r="46" spans="3:8" ht="19.5" thickBot="1">
      <c r="C46" s="107" t="s">
        <v>24</v>
      </c>
      <c r="D46" s="109"/>
      <c r="E46" s="172"/>
      <c r="F46" s="172"/>
      <c r="G46" s="172"/>
      <c r="H46" s="175">
        <f>E46*F46*G46/1000</f>
        <v>0</v>
      </c>
    </row>
    <row r="47" spans="3:8" ht="19.5" thickBot="1">
      <c r="C47" s="107" t="s">
        <v>30</v>
      </c>
      <c r="D47" s="109"/>
      <c r="E47" s="172"/>
      <c r="F47" s="172"/>
      <c r="G47" s="172"/>
      <c r="H47" s="175">
        <f aca="true" t="shared" si="2" ref="H47:H58">E47*F47*G47/1000</f>
        <v>0</v>
      </c>
    </row>
    <row r="48" spans="3:8" ht="19.5" thickBot="1">
      <c r="C48" s="107" t="s">
        <v>31</v>
      </c>
      <c r="D48" s="109"/>
      <c r="E48" s="172"/>
      <c r="F48" s="172"/>
      <c r="G48" s="172"/>
      <c r="H48" s="175">
        <f t="shared" si="2"/>
        <v>0</v>
      </c>
    </row>
    <row r="49" spans="3:8" ht="19.5" thickBot="1">
      <c r="C49" s="107" t="s">
        <v>103</v>
      </c>
      <c r="D49" s="109"/>
      <c r="E49" s="172"/>
      <c r="F49" s="172"/>
      <c r="G49" s="172"/>
      <c r="H49" s="175">
        <f t="shared" si="2"/>
        <v>0</v>
      </c>
    </row>
    <row r="50" spans="3:8" ht="19.5" thickBot="1">
      <c r="C50" s="107" t="s">
        <v>199</v>
      </c>
      <c r="D50" s="109"/>
      <c r="E50" s="172"/>
      <c r="F50" s="172"/>
      <c r="G50" s="172"/>
      <c r="H50" s="175">
        <f t="shared" si="2"/>
        <v>0</v>
      </c>
    </row>
    <row r="51" spans="3:8" ht="19.5" thickBot="1">
      <c r="C51" s="107" t="s">
        <v>200</v>
      </c>
      <c r="D51" s="109"/>
      <c r="E51" s="172"/>
      <c r="F51" s="172"/>
      <c r="G51" s="172"/>
      <c r="H51" s="175">
        <f t="shared" si="2"/>
        <v>0</v>
      </c>
    </row>
    <row r="52" spans="3:8" ht="19.5" thickBot="1">
      <c r="C52" s="107" t="s">
        <v>201</v>
      </c>
      <c r="D52" s="109"/>
      <c r="E52" s="172"/>
      <c r="F52" s="172"/>
      <c r="G52" s="172"/>
      <c r="H52" s="175">
        <f t="shared" si="2"/>
        <v>0</v>
      </c>
    </row>
    <row r="53" spans="3:8" ht="19.5" thickBot="1">
      <c r="C53" s="107" t="s">
        <v>202</v>
      </c>
      <c r="D53" s="109"/>
      <c r="E53" s="172"/>
      <c r="F53" s="172"/>
      <c r="G53" s="172"/>
      <c r="H53" s="175">
        <f t="shared" si="2"/>
        <v>0</v>
      </c>
    </row>
    <row r="54" spans="3:8" ht="19.5" thickBot="1">
      <c r="C54" s="107" t="s">
        <v>203</v>
      </c>
      <c r="D54" s="109"/>
      <c r="E54" s="172"/>
      <c r="F54" s="172"/>
      <c r="G54" s="172"/>
      <c r="H54" s="175">
        <f t="shared" si="2"/>
        <v>0</v>
      </c>
    </row>
    <row r="55" spans="3:8" ht="19.5" thickBot="1">
      <c r="C55" s="167" t="s">
        <v>204</v>
      </c>
      <c r="D55" s="109"/>
      <c r="E55" s="172"/>
      <c r="F55" s="172"/>
      <c r="G55" s="172"/>
      <c r="H55" s="175">
        <f t="shared" si="2"/>
        <v>0</v>
      </c>
    </row>
    <row r="56" spans="3:8" ht="19.5" thickBot="1">
      <c r="C56" s="167" t="s">
        <v>205</v>
      </c>
      <c r="D56" s="109"/>
      <c r="E56" s="172"/>
      <c r="F56" s="172"/>
      <c r="G56" s="172"/>
      <c r="H56" s="175">
        <f t="shared" si="2"/>
        <v>0</v>
      </c>
    </row>
    <row r="57" spans="3:8" ht="19.5" thickBot="1">
      <c r="C57" s="167" t="s">
        <v>278</v>
      </c>
      <c r="D57" s="109"/>
      <c r="E57" s="172"/>
      <c r="F57" s="172"/>
      <c r="G57" s="172"/>
      <c r="H57" s="175">
        <f t="shared" si="2"/>
        <v>0</v>
      </c>
    </row>
    <row r="58" spans="3:8" ht="19.5" thickBot="1">
      <c r="C58" s="107" t="s">
        <v>279</v>
      </c>
      <c r="D58" s="109"/>
      <c r="E58" s="172"/>
      <c r="F58" s="172"/>
      <c r="G58" s="172"/>
      <c r="H58" s="175">
        <f t="shared" si="2"/>
        <v>0</v>
      </c>
    </row>
    <row r="59" spans="3:8" ht="19.5" thickBot="1">
      <c r="C59" s="78"/>
      <c r="D59" s="80" t="s">
        <v>193</v>
      </c>
      <c r="E59" s="80"/>
      <c r="F59" s="80"/>
      <c r="G59" s="80"/>
      <c r="H59" s="175">
        <f>SUM(H46:H58)</f>
        <v>0</v>
      </c>
    </row>
    <row r="60" spans="3:8" ht="18.75">
      <c r="C60" s="179"/>
      <c r="D60" s="179"/>
      <c r="E60" s="179"/>
      <c r="F60" s="179"/>
      <c r="G60" s="179"/>
      <c r="H60" s="180"/>
    </row>
    <row r="61" spans="1:8" ht="18.75">
      <c r="A61" s="97" t="s">
        <v>256</v>
      </c>
      <c r="B61" s="116"/>
      <c r="C61" s="92"/>
      <c r="D61" s="92"/>
      <c r="E61" s="92"/>
      <c r="F61" s="92"/>
      <c r="G61" s="92"/>
      <c r="H61" s="92"/>
    </row>
  </sheetData>
  <sheetProtection/>
  <mergeCells count="4">
    <mergeCell ref="C30:H30"/>
    <mergeCell ref="C45:H45"/>
    <mergeCell ref="C15:H15"/>
    <mergeCell ref="I12:I13"/>
  </mergeCells>
  <hyperlinks>
    <hyperlink ref="C9" r:id="rId1" display="https://rulaws.ru/acts/Prikaz-Mintruda-Rossii-ot-20.02.2014-N-103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2015-08-25T12:44:22Z</cp:lastPrinted>
  <dcterms:created xsi:type="dcterms:W3CDTF">2006-09-28T05:33:49Z</dcterms:created>
  <dcterms:modified xsi:type="dcterms:W3CDTF">2021-08-03T08:13:10Z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